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DieseArbeitsmappe" defaultThemeVersion="164011"/>
  <mc:AlternateContent xmlns:mc="http://schemas.openxmlformats.org/markup-compatibility/2006">
    <mc:Choice Requires="x15">
      <x15ac:absPath xmlns:x15ac="http://schemas.microsoft.com/office/spreadsheetml/2010/11/ac" url="\\tllnet.thlv.de\abt\Abt4\Ref41\AOE\Rating\RATING_ILU\02 Berechnung_Versionen_BewRahmen\Versionen_2025\Versionen_fertig\"/>
    </mc:Choice>
  </mc:AlternateContent>
  <workbookProtection workbookAlgorithmName="SHA-512" workbookHashValue="3VCntIx/JnvBiXqWT1eyB61lxwXgbLZ0E4F9a9lZ+JmGE8GHLga4DQ72rj0CUFBKJSRnlNoT1yPofn7qHql0xA==" workbookSaltValue="fNADoUdNsc45scGHtAy7+w==" workbookSpinCount="100000" lockStructure="1"/>
  <bookViews>
    <workbookView xWindow="0" yWindow="0" windowWidth="28800" windowHeight="14115"/>
  </bookViews>
  <sheets>
    <sheet name="Start" sheetId="2" r:id="rId1"/>
    <sheet name="Hinweise" sheetId="3" r:id="rId2"/>
    <sheet name="Ergebnis" sheetId="4" r:id="rId3"/>
    <sheet name="Bewertrahmen" sheetId="5" r:id="rId4"/>
    <sheet name="AK_EU_PG_JUR__Lohnans" sheetId="6" r:id="rId5"/>
    <sheet name="1KZ" sheetId="24" r:id="rId6"/>
    <sheet name="2aKZ_EU" sheetId="23" r:id="rId7"/>
    <sheet name="2bKZ_JUR" sheetId="9" r:id="rId8"/>
    <sheet name="3KZ" sheetId="10" r:id="rId9"/>
    <sheet name="4KZ" sheetId="11" r:id="rId10"/>
    <sheet name="5KZ" sheetId="12" r:id="rId11"/>
    <sheet name="Back_Rahmen" sheetId="13" state="hidden" r:id="rId12"/>
    <sheet name="Hilfsrechnungen" sheetId="14" state="hidden" r:id="rId13"/>
    <sheet name="Hilfstabelle" sheetId="22" state="hidden" r:id="rId14"/>
    <sheet name="Tabelle1" sheetId="1" state="hidden" r:id="rId15"/>
  </sheets>
  <externalReferences>
    <externalReference r:id="rId16"/>
    <externalReference r:id="rId17"/>
  </externalReferences>
  <definedNames>
    <definedName name="_xlnm.Print_Area" localSheetId="5">'1KZ'!$A$1:$M$58</definedName>
    <definedName name="_xlnm.Print_Area" localSheetId="6">'2aKZ_EU'!$A$1:$M$57</definedName>
    <definedName name="_xlnm.Print_Area" localSheetId="7">'2bKZ_JUR'!$A$1:$M$58</definedName>
    <definedName name="_xlnm.Print_Area" localSheetId="8">'3KZ'!$A$1:$N$37</definedName>
    <definedName name="_xlnm.Print_Area" localSheetId="9">'4KZ'!$A$1:$N$33</definedName>
    <definedName name="_xlnm.Print_Area" localSheetId="10">'5KZ'!$A$1:$N$43</definedName>
    <definedName name="_xlnm.Print_Area" localSheetId="4">AK_EU_PG_JUR__Lohnans!$A$1:$O$90</definedName>
    <definedName name="_xlnm.Print_Area" localSheetId="3">Bewertrahmen!$A$1:$P$40</definedName>
    <definedName name="_xlnm.Print_Area" localSheetId="2">Ergebnis!$A$1:$N$65</definedName>
    <definedName name="_xlnm.Print_Area" localSheetId="1">Hinweise!$A$1:$N$97</definedName>
    <definedName name="_xlnm.Print_Area" localSheetId="0">Start!$A$1:$J$45</definedName>
    <definedName name="_xlnm.Print_Titles" localSheetId="4">AK_EU_PG_JUR__Lohnans!$1:$21</definedName>
    <definedName name="_xlnm.Print_Titles" localSheetId="1">Hinweise!$1:$16</definedName>
    <definedName name="Jahr_0" localSheetId="13">[1]Jahr_0!$A:$M</definedName>
    <definedName name="Jahr_0">#REF!</definedName>
    <definedName name="Jahr_1" localSheetId="13">[1]Jahr_1!$A:$M</definedName>
    <definedName name="Jahr_1">#REF!</definedName>
    <definedName name="Jahr_2" localSheetId="13">[1]Jahr_2!$A:$M</definedName>
    <definedName name="Jahr_2">#REF!</definedName>
    <definedName name="Jahr_3" localSheetId="13">[1]Jahr_3!$A:$M</definedName>
    <definedName name="Jahr_3">#REF!</definedName>
    <definedName name="Jahr_4" localSheetId="13">[1]Jahr_4!$A:$M</definedName>
    <definedName name="Jahr_4">#REF!</definedName>
    <definedName name="Rechtsform">Hilfsrechnungen!$A$82:$E$96</definedName>
    <definedName name="zeitraum">Hilfsrechnungen!$A$99:$B$118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L50" i="23" l="1"/>
  <c r="K50" i="23"/>
  <c r="J50" i="23"/>
  <c r="L44" i="23"/>
  <c r="K44" i="23"/>
  <c r="J44" i="23"/>
  <c r="L43" i="23"/>
  <c r="K43" i="23"/>
  <c r="J43" i="23"/>
  <c r="L42" i="23"/>
  <c r="K42" i="23"/>
  <c r="J42" i="23"/>
  <c r="L41" i="23"/>
  <c r="K41" i="23"/>
  <c r="J41" i="23"/>
  <c r="L40" i="23"/>
  <c r="K40" i="23"/>
  <c r="J40" i="23"/>
  <c r="L39" i="23"/>
  <c r="K39" i="23"/>
  <c r="J39" i="23"/>
  <c r="L38" i="23"/>
  <c r="K38" i="23"/>
  <c r="J38" i="23"/>
  <c r="L37" i="23"/>
  <c r="K37" i="23"/>
  <c r="J37" i="23"/>
  <c r="L36" i="23"/>
  <c r="K36" i="23"/>
  <c r="J36" i="23"/>
  <c r="J37" i="9" l="1"/>
  <c r="L45" i="9"/>
  <c r="K45" i="9"/>
  <c r="J45" i="9"/>
  <c r="J41" i="9" l="1"/>
  <c r="K41" i="9"/>
  <c r="L41" i="9"/>
  <c r="J42" i="9"/>
  <c r="J48" i="9" s="1"/>
  <c r="K42" i="9"/>
  <c r="L42" i="9"/>
  <c r="J40" i="9"/>
  <c r="K40" i="9"/>
  <c r="L40" i="9"/>
  <c r="K39" i="9"/>
  <c r="L39" i="9"/>
  <c r="J39" i="9"/>
  <c r="J44" i="9"/>
  <c r="K44" i="9"/>
  <c r="L44" i="9"/>
  <c r="K43" i="9"/>
  <c r="L43" i="9"/>
  <c r="J43" i="9"/>
  <c r="M50" i="9"/>
  <c r="J38" i="9"/>
  <c r="K38" i="9"/>
  <c r="L38" i="9"/>
  <c r="K37" i="9"/>
  <c r="L37" i="9"/>
  <c r="L48" i="9" s="1"/>
  <c r="K48" i="9" l="1"/>
  <c r="J50" i="9"/>
  <c r="L50" i="9"/>
  <c r="K50" i="9"/>
  <c r="M28" i="11" l="1"/>
  <c r="L28" i="11"/>
  <c r="K28" i="11"/>
  <c r="J28" i="11"/>
  <c r="B57" i="9"/>
  <c r="B56" i="23" l="1"/>
  <c r="J51" i="23" l="1"/>
  <c r="K51" i="23"/>
  <c r="K52" i="23" s="1"/>
  <c r="L51" i="23"/>
  <c r="L52" i="23" s="1"/>
  <c r="B57" i="24"/>
  <c r="M52" i="23" l="1"/>
  <c r="J52" i="23"/>
  <c r="B57" i="23"/>
  <c r="L25" i="11"/>
  <c r="B18" i="12" l="1"/>
  <c r="J18" i="12"/>
  <c r="B42" i="12" l="1"/>
  <c r="B41" i="12"/>
  <c r="G19" i="12"/>
  <c r="J19" i="11"/>
  <c r="J18" i="11"/>
  <c r="B33" i="10"/>
  <c r="J17" i="10"/>
  <c r="B18" i="9"/>
  <c r="B17" i="23" l="1"/>
  <c r="B58" i="24"/>
  <c r="B16" i="24"/>
  <c r="D17" i="4" l="1"/>
  <c r="B45" i="6" l="1"/>
  <c r="B4" i="4" l="1"/>
  <c r="L43" i="24" l="1"/>
  <c r="L46" i="24" s="1"/>
  <c r="K43" i="24"/>
  <c r="K46" i="24" s="1"/>
  <c r="J43" i="24"/>
  <c r="J46" i="24" s="1"/>
  <c r="D19" i="4"/>
  <c r="D18" i="4"/>
  <c r="L22" i="11" l="1"/>
  <c r="K22" i="11"/>
  <c r="J22" i="11"/>
  <c r="I48" i="24" l="1"/>
  <c r="H48" i="24"/>
  <c r="I43" i="24"/>
  <c r="I46" i="24" s="1"/>
  <c r="H43" i="24"/>
  <c r="H46" i="24" s="1"/>
  <c r="B15" i="24"/>
  <c r="B14" i="24"/>
  <c r="B13" i="24"/>
  <c r="B5" i="24"/>
  <c r="L25" i="12"/>
  <c r="K25" i="12"/>
  <c r="J25" i="12"/>
  <c r="B34" i="10" l="1"/>
  <c r="L23" i="10" l="1"/>
  <c r="K23" i="10"/>
  <c r="L35" i="6"/>
  <c r="N35" i="6"/>
  <c r="B14" i="5"/>
  <c r="L25" i="10" l="1"/>
  <c r="L28" i="10" s="1"/>
  <c r="L29" i="10" s="1"/>
  <c r="K25" i="10"/>
  <c r="K28" i="10" s="1"/>
  <c r="K29" i="10" s="1"/>
  <c r="J25" i="10"/>
  <c r="J28" i="10" s="1"/>
  <c r="L24" i="10"/>
  <c r="K24" i="10"/>
  <c r="J24" i="10"/>
  <c r="J23" i="10"/>
  <c r="L22" i="10"/>
  <c r="K22" i="10"/>
  <c r="J22" i="10"/>
  <c r="J29" i="10" l="1"/>
  <c r="M29" i="10"/>
  <c r="J26" i="10"/>
  <c r="L32" i="9" l="1"/>
  <c r="K32" i="9"/>
  <c r="J32" i="9"/>
  <c r="L27" i="9"/>
  <c r="K27" i="9"/>
  <c r="J27" i="9"/>
  <c r="L31" i="23"/>
  <c r="K31" i="23"/>
  <c r="J31" i="23"/>
  <c r="L26" i="23"/>
  <c r="K26" i="23"/>
  <c r="J26" i="23"/>
  <c r="I52" i="23"/>
  <c r="H52" i="23"/>
  <c r="I50" i="23"/>
  <c r="H50" i="23"/>
  <c r="B15" i="23"/>
  <c r="B14" i="23"/>
  <c r="B13" i="23"/>
  <c r="B5" i="23"/>
  <c r="J25" i="4"/>
  <c r="B17" i="12"/>
  <c r="B16" i="12"/>
  <c r="B15" i="12"/>
  <c r="B15" i="11"/>
  <c r="B14" i="11"/>
  <c r="B13" i="11"/>
  <c r="K27" i="12" l="1"/>
  <c r="L27" i="12"/>
  <c r="K28" i="12"/>
  <c r="L28" i="12"/>
  <c r="B16" i="10"/>
  <c r="B15" i="10"/>
  <c r="B14" i="10"/>
  <c r="B16" i="9"/>
  <c r="B15" i="9"/>
  <c r="B14" i="9"/>
  <c r="B15" i="6"/>
  <c r="B14" i="6"/>
  <c r="B13" i="6"/>
  <c r="J27" i="12" l="1"/>
  <c r="J28" i="12"/>
  <c r="B13" i="5"/>
  <c r="B12" i="5"/>
  <c r="J33" i="12" l="1"/>
  <c r="F21" i="4"/>
  <c r="J34" i="12" l="1"/>
  <c r="N24" i="5"/>
  <c r="M24" i="5"/>
  <c r="L24" i="5"/>
  <c r="K24" i="5"/>
  <c r="J24" i="5"/>
  <c r="I24" i="5"/>
  <c r="H24" i="5"/>
  <c r="G24" i="5"/>
  <c r="F24" i="5"/>
  <c r="E24" i="5"/>
  <c r="N23" i="5"/>
  <c r="M23" i="5"/>
  <c r="L23" i="5"/>
  <c r="K23" i="5"/>
  <c r="J23" i="5"/>
  <c r="I23" i="5"/>
  <c r="H23" i="5"/>
  <c r="G23" i="5"/>
  <c r="F23" i="5"/>
  <c r="E23" i="5"/>
  <c r="N22" i="5"/>
  <c r="M22" i="5"/>
  <c r="L22" i="5"/>
  <c r="K22" i="5"/>
  <c r="J22" i="5"/>
  <c r="I22" i="5"/>
  <c r="H22" i="5"/>
  <c r="G22" i="5"/>
  <c r="F22" i="5"/>
  <c r="E22" i="5"/>
  <c r="N21" i="5"/>
  <c r="M21" i="5"/>
  <c r="L21" i="5"/>
  <c r="K21" i="5"/>
  <c r="J21" i="5"/>
  <c r="I21" i="5"/>
  <c r="H21" i="5"/>
  <c r="G21" i="5"/>
  <c r="F21" i="5"/>
  <c r="E21" i="5"/>
  <c r="N20" i="5"/>
  <c r="M20" i="5"/>
  <c r="L20" i="5"/>
  <c r="K20" i="5"/>
  <c r="J20" i="5"/>
  <c r="I20" i="5"/>
  <c r="H20" i="5"/>
  <c r="G20" i="5"/>
  <c r="F20" i="5"/>
  <c r="E20" i="5"/>
  <c r="E4" i="5" l="1"/>
  <c r="B5" i="10"/>
  <c r="B5" i="12" l="1"/>
  <c r="B5" i="6"/>
  <c r="B5" i="9"/>
  <c r="B5" i="11"/>
  <c r="K29" i="12" l="1"/>
  <c r="J29" i="12"/>
  <c r="K27" i="11"/>
  <c r="L27" i="11"/>
  <c r="J27" i="11"/>
  <c r="D59" i="4" l="1"/>
  <c r="D60" i="4"/>
  <c r="D61" i="4"/>
  <c r="L29" i="12" l="1"/>
  <c r="H24" i="12"/>
  <c r="I24" i="12"/>
  <c r="J24" i="12"/>
  <c r="J26" i="12" s="1"/>
  <c r="K24" i="12"/>
  <c r="K26" i="12" s="1"/>
  <c r="L24" i="12"/>
  <c r="L26" i="12" s="1"/>
  <c r="G77" i="14" l="1"/>
  <c r="F77" i="14"/>
  <c r="E77" i="14"/>
  <c r="D77" i="14"/>
  <c r="C77" i="14"/>
  <c r="G76" i="14"/>
  <c r="F76" i="14"/>
  <c r="E76" i="14"/>
  <c r="D76" i="14"/>
  <c r="C76" i="14"/>
  <c r="G75" i="14"/>
  <c r="F75" i="14"/>
  <c r="E75" i="14"/>
  <c r="D75" i="14"/>
  <c r="C75" i="14"/>
  <c r="G69" i="14"/>
  <c r="F69" i="14"/>
  <c r="E69" i="14"/>
  <c r="D69" i="14"/>
  <c r="C69" i="14"/>
  <c r="G68" i="14"/>
  <c r="F68" i="14"/>
  <c r="E68" i="14"/>
  <c r="D68" i="14"/>
  <c r="C68" i="14"/>
  <c r="G67" i="14"/>
  <c r="F67" i="14"/>
  <c r="E67" i="14"/>
  <c r="D67" i="14"/>
  <c r="C67" i="14"/>
  <c r="G66" i="14"/>
  <c r="F66" i="14"/>
  <c r="E66" i="14"/>
  <c r="D66" i="14"/>
  <c r="C66" i="14"/>
  <c r="G59" i="14"/>
  <c r="F59" i="14"/>
  <c r="E59" i="14"/>
  <c r="D59" i="14"/>
  <c r="C59" i="14"/>
  <c r="G58" i="14"/>
  <c r="F58" i="14"/>
  <c r="E58" i="14"/>
  <c r="D58" i="14"/>
  <c r="C58" i="14"/>
  <c r="G57" i="14"/>
  <c r="F57" i="14"/>
  <c r="E57" i="14"/>
  <c r="D57" i="14"/>
  <c r="C57" i="14"/>
  <c r="G56" i="14"/>
  <c r="F56" i="14"/>
  <c r="E56" i="14"/>
  <c r="D56" i="14"/>
  <c r="C56" i="14"/>
  <c r="G49" i="14"/>
  <c r="F49" i="14"/>
  <c r="E49" i="14"/>
  <c r="D49" i="14"/>
  <c r="C49" i="14"/>
  <c r="G48" i="14"/>
  <c r="F48" i="14"/>
  <c r="E48" i="14"/>
  <c r="D48" i="14"/>
  <c r="C48" i="14"/>
  <c r="G47" i="14"/>
  <c r="F47" i="14"/>
  <c r="E47" i="14"/>
  <c r="D47" i="14"/>
  <c r="C47" i="14"/>
  <c r="G46" i="14"/>
  <c r="F46" i="14"/>
  <c r="E46" i="14"/>
  <c r="D46" i="14"/>
  <c r="C46" i="14"/>
  <c r="G40" i="14"/>
  <c r="F40" i="14"/>
  <c r="E40" i="14"/>
  <c r="D40" i="14"/>
  <c r="C40" i="14"/>
  <c r="G39" i="14"/>
  <c r="F39" i="14"/>
  <c r="E39" i="14"/>
  <c r="D39" i="14"/>
  <c r="C39" i="14"/>
  <c r="G38" i="14"/>
  <c r="F38" i="14"/>
  <c r="E38" i="14"/>
  <c r="D38" i="14"/>
  <c r="C38" i="14"/>
  <c r="U37" i="14"/>
  <c r="T37" i="14"/>
  <c r="S37" i="14"/>
  <c r="R37" i="14"/>
  <c r="Q37" i="14"/>
  <c r="P37" i="14"/>
  <c r="O37" i="14"/>
  <c r="N37" i="14"/>
  <c r="M37" i="14"/>
  <c r="L37" i="14"/>
  <c r="G37" i="14"/>
  <c r="F37" i="14"/>
  <c r="E37" i="14"/>
  <c r="D37" i="14"/>
  <c r="C37" i="14"/>
  <c r="U36" i="14"/>
  <c r="T36" i="14"/>
  <c r="S36" i="14"/>
  <c r="R36" i="14"/>
  <c r="Q36" i="14"/>
  <c r="P36" i="14"/>
  <c r="O36" i="14"/>
  <c r="N36" i="14"/>
  <c r="M36" i="14"/>
  <c r="L36" i="14"/>
  <c r="U35" i="14"/>
  <c r="T35" i="14"/>
  <c r="S35" i="14"/>
  <c r="R35" i="14"/>
  <c r="Q35" i="14"/>
  <c r="P35" i="14"/>
  <c r="O35" i="14"/>
  <c r="N35" i="14"/>
  <c r="M35" i="14"/>
  <c r="L35" i="14"/>
  <c r="U34" i="14"/>
  <c r="T34" i="14"/>
  <c r="S34" i="14"/>
  <c r="R34" i="14"/>
  <c r="Q34" i="14"/>
  <c r="P34" i="14"/>
  <c r="O34" i="14"/>
  <c r="N34" i="14"/>
  <c r="M34" i="14"/>
  <c r="L34" i="14"/>
  <c r="U33" i="14"/>
  <c r="T33" i="14"/>
  <c r="S33" i="14"/>
  <c r="R33" i="14"/>
  <c r="Q33" i="14"/>
  <c r="P33" i="14"/>
  <c r="O33" i="14"/>
  <c r="N33" i="14"/>
  <c r="M33" i="14"/>
  <c r="L33" i="14"/>
  <c r="U32" i="14"/>
  <c r="T32" i="14"/>
  <c r="S32" i="14"/>
  <c r="R32" i="14"/>
  <c r="Q32" i="14"/>
  <c r="P32" i="14"/>
  <c r="O32" i="14"/>
  <c r="N32" i="14"/>
  <c r="M32" i="14"/>
  <c r="L32" i="14"/>
  <c r="G32" i="14"/>
  <c r="F32" i="14"/>
  <c r="E32" i="14"/>
  <c r="D32" i="14"/>
  <c r="C32" i="14"/>
  <c r="U31" i="14"/>
  <c r="T31" i="14"/>
  <c r="S31" i="14"/>
  <c r="R31" i="14"/>
  <c r="Q31" i="14"/>
  <c r="P31" i="14"/>
  <c r="O31" i="14"/>
  <c r="N31" i="14"/>
  <c r="M31" i="14"/>
  <c r="L31" i="14"/>
  <c r="G31" i="14"/>
  <c r="F31" i="14"/>
  <c r="E31" i="14"/>
  <c r="D31" i="14"/>
  <c r="C31" i="14"/>
  <c r="U30" i="14"/>
  <c r="T30" i="14"/>
  <c r="S30" i="14"/>
  <c r="R30" i="14"/>
  <c r="Q30" i="14"/>
  <c r="P30" i="14"/>
  <c r="O30" i="14"/>
  <c r="N30" i="14"/>
  <c r="M30" i="14"/>
  <c r="L30" i="14"/>
  <c r="G30" i="14"/>
  <c r="F30" i="14"/>
  <c r="E30" i="14"/>
  <c r="D30" i="14"/>
  <c r="C30" i="14"/>
  <c r="U29" i="14"/>
  <c r="T29" i="14"/>
  <c r="S29" i="14"/>
  <c r="R29" i="14"/>
  <c r="Q29" i="14"/>
  <c r="P29" i="14"/>
  <c r="O29" i="14"/>
  <c r="N29" i="14"/>
  <c r="M29" i="14"/>
  <c r="L29" i="14"/>
  <c r="G29" i="14"/>
  <c r="F29" i="14"/>
  <c r="E29" i="14"/>
  <c r="D29" i="14"/>
  <c r="C29" i="14"/>
  <c r="U28" i="14"/>
  <c r="T28" i="14"/>
  <c r="S28" i="14"/>
  <c r="R28" i="14"/>
  <c r="Q28" i="14"/>
  <c r="P28" i="14"/>
  <c r="O28" i="14"/>
  <c r="N28" i="14"/>
  <c r="M28" i="14"/>
  <c r="L28" i="14"/>
  <c r="G28" i="14"/>
  <c r="F28" i="14"/>
  <c r="E28" i="14"/>
  <c r="D28" i="14"/>
  <c r="C28" i="14"/>
  <c r="U27" i="14"/>
  <c r="T27" i="14"/>
  <c r="S27" i="14"/>
  <c r="R27" i="14"/>
  <c r="Q27" i="14"/>
  <c r="P27" i="14"/>
  <c r="O27" i="14"/>
  <c r="N27" i="14"/>
  <c r="M27" i="14"/>
  <c r="L27" i="14"/>
  <c r="G27" i="14"/>
  <c r="F27" i="14"/>
  <c r="E27" i="14"/>
  <c r="D27" i="14"/>
  <c r="C27" i="14"/>
  <c r="U26" i="14"/>
  <c r="T26" i="14"/>
  <c r="S26" i="14"/>
  <c r="R26" i="14"/>
  <c r="Q26" i="14"/>
  <c r="P26" i="14"/>
  <c r="O26" i="14"/>
  <c r="N26" i="14"/>
  <c r="M26" i="14"/>
  <c r="L26" i="14"/>
  <c r="G26" i="14"/>
  <c r="F26" i="14"/>
  <c r="E26" i="14"/>
  <c r="D26" i="14"/>
  <c r="C26" i="14"/>
  <c r="U25" i="14"/>
  <c r="T25" i="14"/>
  <c r="S25" i="14"/>
  <c r="R25" i="14"/>
  <c r="Q25" i="14"/>
  <c r="P25" i="14"/>
  <c r="O25" i="14"/>
  <c r="N25" i="14"/>
  <c r="M25" i="14"/>
  <c r="L25" i="14"/>
  <c r="U24" i="14"/>
  <c r="T24" i="14"/>
  <c r="S24" i="14"/>
  <c r="R24" i="14"/>
  <c r="Q24" i="14"/>
  <c r="P24" i="14"/>
  <c r="O24" i="14"/>
  <c r="N24" i="14"/>
  <c r="M24" i="14"/>
  <c r="L24" i="14"/>
  <c r="U23" i="14"/>
  <c r="T23" i="14"/>
  <c r="S23" i="14"/>
  <c r="R23" i="14"/>
  <c r="Q23" i="14"/>
  <c r="P23" i="14"/>
  <c r="O23" i="14"/>
  <c r="N23" i="14"/>
  <c r="M23" i="14"/>
  <c r="L23" i="14"/>
  <c r="U22" i="14"/>
  <c r="T22" i="14"/>
  <c r="S22" i="14"/>
  <c r="R22" i="14"/>
  <c r="Q22" i="14"/>
  <c r="P22" i="14"/>
  <c r="O22" i="14"/>
  <c r="N22" i="14"/>
  <c r="M22" i="14"/>
  <c r="L22" i="14"/>
  <c r="U21" i="14"/>
  <c r="T21" i="14"/>
  <c r="S21" i="14"/>
  <c r="R21" i="14"/>
  <c r="Q21" i="14"/>
  <c r="P21" i="14"/>
  <c r="O21" i="14"/>
  <c r="N21" i="14"/>
  <c r="M21" i="14"/>
  <c r="L21" i="14"/>
  <c r="G21" i="14"/>
  <c r="F21" i="14"/>
  <c r="E21" i="14"/>
  <c r="D21" i="14"/>
  <c r="C21" i="14"/>
  <c r="U20" i="14"/>
  <c r="T20" i="14"/>
  <c r="S20" i="14"/>
  <c r="R20" i="14"/>
  <c r="Q20" i="14"/>
  <c r="P20" i="14"/>
  <c r="O20" i="14"/>
  <c r="N20" i="14"/>
  <c r="M20" i="14"/>
  <c r="L20" i="14"/>
  <c r="G20" i="14"/>
  <c r="F20" i="14"/>
  <c r="E20" i="14"/>
  <c r="D20" i="14"/>
  <c r="C20" i="14"/>
  <c r="U19" i="14"/>
  <c r="T19" i="14"/>
  <c r="S19" i="14"/>
  <c r="R19" i="14"/>
  <c r="Q19" i="14"/>
  <c r="P19" i="14"/>
  <c r="O19" i="14"/>
  <c r="N19" i="14"/>
  <c r="M19" i="14"/>
  <c r="L19" i="14"/>
  <c r="G19" i="14"/>
  <c r="F19" i="14"/>
  <c r="E19" i="14"/>
  <c r="D19" i="14"/>
  <c r="C19" i="14"/>
  <c r="U18" i="14"/>
  <c r="T18" i="14"/>
  <c r="S18" i="14"/>
  <c r="R18" i="14"/>
  <c r="Q18" i="14"/>
  <c r="P18" i="14"/>
  <c r="O18" i="14"/>
  <c r="N18" i="14"/>
  <c r="M18" i="14"/>
  <c r="L18" i="14"/>
  <c r="G18" i="14"/>
  <c r="F18" i="14"/>
  <c r="E18" i="14"/>
  <c r="D18" i="14"/>
  <c r="C18" i="14"/>
  <c r="U17" i="14"/>
  <c r="T17" i="14"/>
  <c r="S17" i="14"/>
  <c r="R17" i="14"/>
  <c r="Q17" i="14"/>
  <c r="P17" i="14"/>
  <c r="O17" i="14"/>
  <c r="N17" i="14"/>
  <c r="M17" i="14"/>
  <c r="L17" i="14"/>
  <c r="G17" i="14"/>
  <c r="F17" i="14"/>
  <c r="E17" i="14"/>
  <c r="D17" i="14"/>
  <c r="C17" i="14"/>
  <c r="U16" i="14"/>
  <c r="T16" i="14"/>
  <c r="S16" i="14"/>
  <c r="R16" i="14"/>
  <c r="Q16" i="14"/>
  <c r="P16" i="14"/>
  <c r="O16" i="14"/>
  <c r="N16" i="14"/>
  <c r="M16" i="14"/>
  <c r="L16" i="14"/>
  <c r="G16" i="14"/>
  <c r="F16" i="14"/>
  <c r="E16" i="14"/>
  <c r="D16" i="14"/>
  <c r="C16" i="14"/>
  <c r="U15" i="14"/>
  <c r="T15" i="14"/>
  <c r="S15" i="14"/>
  <c r="R15" i="14"/>
  <c r="Q15" i="14"/>
  <c r="P15" i="14"/>
  <c r="O15" i="14"/>
  <c r="N15" i="14"/>
  <c r="M15" i="14"/>
  <c r="L15" i="14"/>
  <c r="G15" i="14"/>
  <c r="F15" i="14"/>
  <c r="E15" i="14"/>
  <c r="D15" i="14"/>
  <c r="C15" i="14"/>
  <c r="U14" i="14"/>
  <c r="T14" i="14"/>
  <c r="S14" i="14"/>
  <c r="R14" i="14"/>
  <c r="Q14" i="14"/>
  <c r="P14" i="14"/>
  <c r="O14" i="14"/>
  <c r="N14" i="14"/>
  <c r="M14" i="14"/>
  <c r="L14" i="14"/>
  <c r="U13" i="14"/>
  <c r="T13" i="14"/>
  <c r="S13" i="14"/>
  <c r="R13" i="14"/>
  <c r="Q13" i="14"/>
  <c r="P13" i="14"/>
  <c r="O13" i="14"/>
  <c r="N13" i="14"/>
  <c r="M13" i="14"/>
  <c r="L13" i="14"/>
  <c r="U12" i="14"/>
  <c r="T12" i="14"/>
  <c r="S12" i="14"/>
  <c r="R12" i="14"/>
  <c r="Q12" i="14"/>
  <c r="P12" i="14"/>
  <c r="O12" i="14"/>
  <c r="N12" i="14"/>
  <c r="M12" i="14"/>
  <c r="L12" i="14"/>
  <c r="U11" i="14"/>
  <c r="T11" i="14"/>
  <c r="S11" i="14"/>
  <c r="R11" i="14"/>
  <c r="Q11" i="14"/>
  <c r="P11" i="14"/>
  <c r="O11" i="14"/>
  <c r="N11" i="14"/>
  <c r="M11" i="14"/>
  <c r="L11" i="14"/>
  <c r="U10" i="14"/>
  <c r="T10" i="14"/>
  <c r="S10" i="14"/>
  <c r="R10" i="14"/>
  <c r="Q10" i="14"/>
  <c r="P10" i="14"/>
  <c r="O10" i="14"/>
  <c r="N10" i="14"/>
  <c r="M10" i="14"/>
  <c r="L10" i="14"/>
  <c r="U9" i="14"/>
  <c r="T9" i="14"/>
  <c r="S9" i="14"/>
  <c r="R9" i="14"/>
  <c r="Q9" i="14"/>
  <c r="P9" i="14"/>
  <c r="O9" i="14"/>
  <c r="N9" i="14"/>
  <c r="M9" i="14"/>
  <c r="L9" i="14"/>
  <c r="G9" i="14"/>
  <c r="F9" i="14"/>
  <c r="E9" i="14"/>
  <c r="D9" i="14"/>
  <c r="C9" i="14"/>
  <c r="U8" i="14"/>
  <c r="T8" i="14"/>
  <c r="S8" i="14"/>
  <c r="R8" i="14"/>
  <c r="Q8" i="14"/>
  <c r="P8" i="14"/>
  <c r="O8" i="14"/>
  <c r="N8" i="14"/>
  <c r="M8" i="14"/>
  <c r="L8" i="14"/>
  <c r="G8" i="14"/>
  <c r="F8" i="14"/>
  <c r="E8" i="14"/>
  <c r="D8" i="14"/>
  <c r="C8" i="14"/>
  <c r="U7" i="14"/>
  <c r="T7" i="14"/>
  <c r="S7" i="14"/>
  <c r="R7" i="14"/>
  <c r="Q7" i="14"/>
  <c r="P7" i="14"/>
  <c r="O7" i="14"/>
  <c r="N7" i="14"/>
  <c r="M7" i="14"/>
  <c r="L7" i="14"/>
  <c r="G7" i="14"/>
  <c r="F7" i="14"/>
  <c r="E7" i="14"/>
  <c r="D7" i="14"/>
  <c r="C7" i="14"/>
  <c r="U6" i="14"/>
  <c r="T6" i="14"/>
  <c r="S6" i="14"/>
  <c r="R6" i="14"/>
  <c r="Q6" i="14"/>
  <c r="P6" i="14"/>
  <c r="O6" i="14"/>
  <c r="N6" i="14"/>
  <c r="M6" i="14"/>
  <c r="L6" i="14"/>
  <c r="G6" i="14"/>
  <c r="F6" i="14"/>
  <c r="E6" i="14"/>
  <c r="D6" i="14"/>
  <c r="C6" i="14"/>
  <c r="U5" i="14"/>
  <c r="T5" i="14"/>
  <c r="S5" i="14"/>
  <c r="R5" i="14"/>
  <c r="Q5" i="14"/>
  <c r="P5" i="14"/>
  <c r="O5" i="14"/>
  <c r="N5" i="14"/>
  <c r="M5" i="14"/>
  <c r="L5" i="14"/>
  <c r="G5" i="14"/>
  <c r="F5" i="14"/>
  <c r="E5" i="14"/>
  <c r="D5" i="14"/>
  <c r="C5" i="14"/>
  <c r="U4" i="14"/>
  <c r="T4" i="14"/>
  <c r="S4" i="14"/>
  <c r="R4" i="14"/>
  <c r="Q4" i="14"/>
  <c r="P4" i="14"/>
  <c r="O4" i="14"/>
  <c r="N4" i="14"/>
  <c r="M4" i="14"/>
  <c r="L4" i="14"/>
  <c r="G4" i="14"/>
  <c r="F4" i="14"/>
  <c r="E4" i="14"/>
  <c r="D4" i="14"/>
  <c r="C4" i="14"/>
  <c r="G3" i="14"/>
  <c r="F3" i="14"/>
  <c r="E3" i="14"/>
  <c r="D3" i="14"/>
  <c r="C3" i="14"/>
  <c r="L30" i="12"/>
  <c r="L33" i="12" s="1"/>
  <c r="L34" i="12" s="1"/>
  <c r="K30" i="12"/>
  <c r="K33" i="12" s="1"/>
  <c r="J30" i="12"/>
  <c r="I30" i="12"/>
  <c r="H30" i="12"/>
  <c r="H26" i="12"/>
  <c r="I26" i="12"/>
  <c r="I28" i="11"/>
  <c r="H28" i="11"/>
  <c r="I29" i="10"/>
  <c r="H29" i="10"/>
  <c r="I26" i="10"/>
  <c r="H26" i="10"/>
  <c r="I50" i="9"/>
  <c r="H50" i="9"/>
  <c r="I48" i="9"/>
  <c r="H48" i="9"/>
  <c r="N86" i="6"/>
  <c r="L86" i="6"/>
  <c r="J86" i="6"/>
  <c r="H86" i="6"/>
  <c r="F86" i="6"/>
  <c r="N85" i="6"/>
  <c r="L85" i="6"/>
  <c r="J85" i="6"/>
  <c r="H85" i="6"/>
  <c r="F85" i="6"/>
  <c r="O83" i="6"/>
  <c r="O86" i="6" s="1"/>
  <c r="M83" i="6"/>
  <c r="M85" i="6" s="1"/>
  <c r="K49" i="9" s="1"/>
  <c r="K83" i="6"/>
  <c r="K86" i="6" s="1"/>
  <c r="I83" i="6"/>
  <c r="I85" i="6" s="1"/>
  <c r="G83" i="6"/>
  <c r="G86" i="6" s="1"/>
  <c r="O60" i="6"/>
  <c r="M60" i="6"/>
  <c r="K60" i="6"/>
  <c r="B53" i="6" s="1"/>
  <c r="I60" i="6"/>
  <c r="G60" i="6"/>
  <c r="O59" i="6"/>
  <c r="M59" i="6"/>
  <c r="K59" i="6"/>
  <c r="I59" i="6"/>
  <c r="G59" i="6"/>
  <c r="O58" i="6"/>
  <c r="M58" i="6"/>
  <c r="K58" i="6"/>
  <c r="I58" i="6"/>
  <c r="G58" i="6"/>
  <c r="O57" i="6"/>
  <c r="M57" i="6"/>
  <c r="K57" i="6"/>
  <c r="I57" i="6"/>
  <c r="G57" i="6"/>
  <c r="I40" i="6"/>
  <c r="J35" i="6"/>
  <c r="H35" i="6"/>
  <c r="F35" i="6"/>
  <c r="O33" i="6"/>
  <c r="O35" i="6" s="1"/>
  <c r="M33" i="6"/>
  <c r="M35" i="6" s="1"/>
  <c r="K33" i="6"/>
  <c r="K35" i="6" s="1"/>
  <c r="I33" i="6"/>
  <c r="I35" i="6" s="1"/>
  <c r="G33" i="6"/>
  <c r="G35" i="6" s="1"/>
  <c r="N30" i="6"/>
  <c r="N37" i="6" s="1"/>
  <c r="L30" i="6"/>
  <c r="L37" i="6" s="1"/>
  <c r="J30" i="6"/>
  <c r="J37" i="6" s="1"/>
  <c r="H30" i="6"/>
  <c r="H37" i="6" s="1"/>
  <c r="F30" i="6"/>
  <c r="F37" i="6" s="1"/>
  <c r="O29" i="6"/>
  <c r="O30" i="6" s="1"/>
  <c r="M29" i="6"/>
  <c r="M30" i="6" s="1"/>
  <c r="M37" i="6" s="1"/>
  <c r="K29" i="6"/>
  <c r="I29" i="6"/>
  <c r="I30" i="6" s="1"/>
  <c r="G29" i="6"/>
  <c r="G30" i="6" s="1"/>
  <c r="K34" i="12" l="1"/>
  <c r="M34" i="12" s="1"/>
  <c r="J7" i="22"/>
  <c r="I37" i="6"/>
  <c r="K61" i="6"/>
  <c r="K40" i="6" s="1"/>
  <c r="K41" i="6" s="1"/>
  <c r="J25" i="11" s="1"/>
  <c r="L36" i="6"/>
  <c r="I41" i="6"/>
  <c r="F36" i="6"/>
  <c r="N36" i="6"/>
  <c r="M61" i="6"/>
  <c r="M40" i="6" s="1"/>
  <c r="M41" i="6" s="1"/>
  <c r="H36" i="6"/>
  <c r="G61" i="6"/>
  <c r="G40" i="6" s="1"/>
  <c r="G41" i="6" s="1"/>
  <c r="O61" i="6"/>
  <c r="O40" i="6" s="1"/>
  <c r="O41" i="6" s="1"/>
  <c r="J36" i="6"/>
  <c r="I61" i="6"/>
  <c r="I33" i="12"/>
  <c r="I34" i="12" s="1"/>
  <c r="I26" i="11"/>
  <c r="D10" i="14"/>
  <c r="H33" i="12"/>
  <c r="H34" i="12" s="1"/>
  <c r="E42" i="14"/>
  <c r="C51" i="14"/>
  <c r="G51" i="14"/>
  <c r="C61" i="14"/>
  <c r="G61" i="14"/>
  <c r="C71" i="14"/>
  <c r="G71" i="14"/>
  <c r="C79" i="14"/>
  <c r="G79" i="14"/>
  <c r="D79" i="14"/>
  <c r="E22" i="14"/>
  <c r="D22" i="14"/>
  <c r="D33" i="14"/>
  <c r="C42" i="14"/>
  <c r="G42" i="14"/>
  <c r="E10" i="14"/>
  <c r="F22" i="14"/>
  <c r="E33" i="14"/>
  <c r="D42" i="14"/>
  <c r="D51" i="14"/>
  <c r="D61" i="14"/>
  <c r="D71" i="14"/>
  <c r="C22" i="14"/>
  <c r="G22" i="14"/>
  <c r="E51" i="14"/>
  <c r="E61" i="14"/>
  <c r="E71" i="14"/>
  <c r="E79" i="14"/>
  <c r="F10" i="14"/>
  <c r="C10" i="14"/>
  <c r="G10" i="14"/>
  <c r="C33" i="14"/>
  <c r="G33" i="14"/>
  <c r="F33" i="14"/>
  <c r="F42" i="14"/>
  <c r="F51" i="14"/>
  <c r="F61" i="14"/>
  <c r="F71" i="14"/>
  <c r="F79" i="14"/>
  <c r="H26" i="11"/>
  <c r="G36" i="6"/>
  <c r="G37" i="6"/>
  <c r="O36" i="6"/>
  <c r="O37" i="6"/>
  <c r="I36" i="6"/>
  <c r="M36" i="6"/>
  <c r="G85" i="6"/>
  <c r="K85" i="6"/>
  <c r="O85" i="6"/>
  <c r="L49" i="9" s="1"/>
  <c r="I86" i="6"/>
  <c r="M86" i="6"/>
  <c r="K30" i="6"/>
  <c r="J26" i="11" l="1"/>
  <c r="J49" i="9"/>
  <c r="B73" i="6"/>
  <c r="L47" i="24"/>
  <c r="L48" i="24" s="1"/>
  <c r="I26" i="4" s="1"/>
  <c r="K47" i="24"/>
  <c r="K48" i="24" s="1"/>
  <c r="L26" i="11"/>
  <c r="K25" i="11"/>
  <c r="K26" i="11" s="1"/>
  <c r="K7" i="22"/>
  <c r="I7" i="22"/>
  <c r="K6" i="22"/>
  <c r="J6" i="22"/>
  <c r="K36" i="6"/>
  <c r="B20" i="6" s="1"/>
  <c r="K37" i="6"/>
  <c r="B36" i="11" l="1"/>
  <c r="B28" i="4"/>
  <c r="I39" i="4"/>
  <c r="J47" i="24"/>
  <c r="B56" i="24" s="1"/>
  <c r="B19" i="6"/>
  <c r="L7" i="22"/>
  <c r="M7" i="22" s="1"/>
  <c r="I6" i="22"/>
  <c r="L6" i="22" s="1"/>
  <c r="M6" i="22" s="1"/>
  <c r="M48" i="24" l="1"/>
  <c r="J48" i="24"/>
  <c r="J11" i="22"/>
  <c r="I40" i="4"/>
  <c r="D25" i="13" s="1"/>
  <c r="D21" i="13"/>
  <c r="I37" i="4" l="1"/>
  <c r="D13" i="13" s="1"/>
  <c r="M13" i="13" s="1"/>
  <c r="I11" i="22"/>
  <c r="N21" i="13"/>
  <c r="J21" i="13"/>
  <c r="L21" i="13"/>
  <c r="M21" i="13"/>
  <c r="H21" i="13"/>
  <c r="F21" i="13"/>
  <c r="E21" i="13"/>
  <c r="K21" i="13"/>
  <c r="G21" i="13"/>
  <c r="I21" i="13"/>
  <c r="N25" i="13"/>
  <c r="M25" i="13"/>
  <c r="L25" i="13"/>
  <c r="J25" i="13"/>
  <c r="H25" i="13"/>
  <c r="F25" i="13"/>
  <c r="I25" i="13"/>
  <c r="G25" i="13"/>
  <c r="K25" i="13"/>
  <c r="E25" i="13"/>
  <c r="B36" i="10"/>
  <c r="I35" i="4" l="1"/>
  <c r="D5" i="13" s="1"/>
  <c r="K13" i="13"/>
  <c r="H13" i="13"/>
  <c r="E13" i="13"/>
  <c r="L13" i="13"/>
  <c r="J13" i="13"/>
  <c r="G13" i="13"/>
  <c r="I13" i="13"/>
  <c r="N13" i="13"/>
  <c r="F13" i="13"/>
  <c r="D26" i="13"/>
  <c r="M40" i="4" s="1"/>
  <c r="D22" i="13"/>
  <c r="M39" i="4" s="1"/>
  <c r="I36" i="4"/>
  <c r="D9" i="13" s="1"/>
  <c r="J10" i="22"/>
  <c r="J12" i="22" s="1"/>
  <c r="I10" i="22"/>
  <c r="B35" i="10"/>
  <c r="G5" i="13" l="1"/>
  <c r="F5" i="13"/>
  <c r="M5" i="13"/>
  <c r="L5" i="13"/>
  <c r="K5" i="13"/>
  <c r="J5" i="13"/>
  <c r="I5" i="13"/>
  <c r="N5" i="13"/>
  <c r="H5" i="13"/>
  <c r="E5" i="13"/>
  <c r="D14" i="13"/>
  <c r="M37" i="4" s="1"/>
  <c r="L26" i="10"/>
  <c r="K26" i="10"/>
  <c r="B45" i="4"/>
  <c r="D6" i="13" l="1"/>
  <c r="M35" i="4" s="1"/>
  <c r="K9" i="13"/>
  <c r="J9" i="13"/>
  <c r="L9" i="13"/>
  <c r="E9" i="13"/>
  <c r="N9" i="13"/>
  <c r="I9" i="13"/>
  <c r="G9" i="13"/>
  <c r="F9" i="13"/>
  <c r="M9" i="13"/>
  <c r="H9" i="13"/>
  <c r="I38" i="4" l="1"/>
  <c r="D17" i="13" s="1"/>
  <c r="I17" i="13" s="1"/>
  <c r="D10" i="13"/>
  <c r="M36" i="4" s="1"/>
  <c r="B46" i="4" s="1"/>
  <c r="K17" i="13" l="1"/>
  <c r="J17" i="13"/>
  <c r="M17" i="13"/>
  <c r="N17" i="13"/>
  <c r="E17" i="13"/>
  <c r="G17" i="13"/>
  <c r="L17" i="13"/>
  <c r="H17" i="13"/>
  <c r="F17" i="13"/>
  <c r="D18" i="13" l="1"/>
  <c r="M38" i="4" s="1"/>
  <c r="M33" i="4" s="1"/>
  <c r="M41" i="4" s="1"/>
  <c r="D34" i="13" s="1"/>
  <c r="G34" i="13" s="1"/>
  <c r="F34" i="13" l="1"/>
  <c r="E34" i="13"/>
  <c r="B49" i="4"/>
  <c r="H34" i="13"/>
  <c r="B50" i="4"/>
  <c r="D35" i="13" l="1"/>
  <c r="J64" i="4" s="1"/>
</calcChain>
</file>

<file path=xl/comments1.xml><?xml version="1.0" encoding="utf-8"?>
<comments xmlns="http://schemas.openxmlformats.org/spreadsheetml/2006/main">
  <authors>
    <author>Torsten Weidemann</author>
  </authors>
  <commentList>
    <comment ref="B22" authorId="0" shapeId="0">
      <text>
        <r>
          <rPr>
            <b/>
            <sz val="11"/>
            <color indexed="81"/>
            <rFont val="Arial"/>
            <family val="2"/>
          </rPr>
          <t>Zum Zeitpunkt der Antragstellung darf das im letzten vorliegenden Jahresabschluss des Unternehmens ausgewiesene Einkommen (ordentliches Ergebnis zuzüglich Personalaufwand*) 120.000 Euro je voll beschäftigter Arbeitskraft nicht übersteigen.
Für neu gegründete Einzelunternehmen und Einzelunternehmen, die zum Zeitpunkt der Antragstellung nicht Buch führen, darf das im letzten vorliegenden Steuerbescheid ausgewiesene zu versteuernde Einkommen des Antragstellers 120.000 Euro nicht übersteigen.
Im Falle neu gegründeter juristischer Personen bzw. Personengesellschaften darf das zu versteuernde Einkommen im letzten vorliegenden Steuerbescheid  jedes Gesellschafters (bzw. Genossenschaftsmitglieds, Aktionärs) mit einem Kapitalanteil von über  25% am Unternehmen die Grenze von 120.000 Euro  nicht überschreiten. 
Übersteigt das zu versteuernde Einkommen eines Gesellschafters diesen Betrag, wird die Höhe der zuwendungsfähigen Ausgaben entsprechend des Kapitalanteils dieses Gesellschafters gekürzt.</t>
        </r>
        <r>
          <rPr>
            <b/>
            <sz val="9"/>
            <color indexed="81"/>
            <rFont val="Tahoma"/>
            <family val="2"/>
          </rPr>
          <t xml:space="preserve">
</t>
        </r>
      </text>
    </comment>
  </commentList>
</comments>
</file>

<file path=xl/comments2.xml><?xml version="1.0" encoding="utf-8"?>
<comments xmlns="http://schemas.openxmlformats.org/spreadsheetml/2006/main">
  <authors>
    <author>TLLLR Matthes, Ines</author>
  </authors>
  <commentList>
    <comment ref="J21" authorId="0" shapeId="0">
      <text>
        <r>
          <rPr>
            <b/>
            <sz val="9"/>
            <color indexed="81"/>
            <rFont val="Segoe UI"/>
            <family val="2"/>
          </rPr>
          <t>Mit Vorzeichen eintragen!</t>
        </r>
        <r>
          <rPr>
            <sz val="9"/>
            <color indexed="81"/>
            <rFont val="Segoe UI"/>
            <family val="2"/>
          </rPr>
          <t xml:space="preserve">
</t>
        </r>
      </text>
    </comment>
    <comment ref="K21" authorId="0" shapeId="0">
      <text>
        <r>
          <rPr>
            <b/>
            <sz val="9"/>
            <color indexed="81"/>
            <rFont val="Segoe UI"/>
            <family val="2"/>
          </rPr>
          <t>Mit Vorzeichen eintragen!</t>
        </r>
        <r>
          <rPr>
            <sz val="9"/>
            <color indexed="81"/>
            <rFont val="Segoe UI"/>
            <family val="2"/>
          </rPr>
          <t xml:space="preserve">
</t>
        </r>
      </text>
    </comment>
    <comment ref="L21" authorId="0" shapeId="0">
      <text>
        <r>
          <rPr>
            <b/>
            <sz val="9"/>
            <color indexed="81"/>
            <rFont val="Segoe UI"/>
            <family val="2"/>
          </rPr>
          <t>Mit Vorzeichen eintragen!</t>
        </r>
        <r>
          <rPr>
            <sz val="9"/>
            <color indexed="81"/>
            <rFont val="Segoe UI"/>
            <family val="2"/>
          </rPr>
          <t xml:space="preserve">
</t>
        </r>
      </text>
    </comment>
    <comment ref="J29" authorId="0" shapeId="0">
      <text>
        <r>
          <rPr>
            <b/>
            <sz val="9"/>
            <color indexed="81"/>
            <rFont val="Segoe UI"/>
            <family val="2"/>
          </rPr>
          <t>Mit Vorzeichen eintragen!</t>
        </r>
        <r>
          <rPr>
            <sz val="9"/>
            <color indexed="81"/>
            <rFont val="Segoe UI"/>
            <family val="2"/>
          </rPr>
          <t xml:space="preserve">
</t>
        </r>
      </text>
    </comment>
    <comment ref="K29" authorId="0" shapeId="0">
      <text>
        <r>
          <rPr>
            <b/>
            <sz val="9"/>
            <color indexed="81"/>
            <rFont val="Segoe UI"/>
            <family val="2"/>
          </rPr>
          <t>Mit Vorzeichen eintragen!</t>
        </r>
        <r>
          <rPr>
            <sz val="9"/>
            <color indexed="81"/>
            <rFont val="Segoe UI"/>
            <family val="2"/>
          </rPr>
          <t xml:space="preserve">
</t>
        </r>
      </text>
    </comment>
    <comment ref="L29" authorId="0" shapeId="0">
      <text>
        <r>
          <rPr>
            <b/>
            <sz val="9"/>
            <color indexed="81"/>
            <rFont val="Segoe UI"/>
            <family val="2"/>
          </rPr>
          <t>Mit Vorzeichen eintragen!</t>
        </r>
        <r>
          <rPr>
            <sz val="9"/>
            <color indexed="81"/>
            <rFont val="Segoe UI"/>
            <family val="2"/>
          </rPr>
          <t xml:space="preserve">
</t>
        </r>
      </text>
    </comment>
    <comment ref="J30" authorId="0" shapeId="0">
      <text>
        <r>
          <rPr>
            <b/>
            <sz val="9"/>
            <color indexed="81"/>
            <rFont val="Segoe UI"/>
            <family val="2"/>
          </rPr>
          <t>Mit Vorzeichen eintragen!</t>
        </r>
        <r>
          <rPr>
            <sz val="9"/>
            <color indexed="81"/>
            <rFont val="Segoe UI"/>
            <family val="2"/>
          </rPr>
          <t xml:space="preserve">
</t>
        </r>
      </text>
    </comment>
    <comment ref="K30" authorId="0" shapeId="0">
      <text>
        <r>
          <rPr>
            <b/>
            <sz val="9"/>
            <color indexed="81"/>
            <rFont val="Segoe UI"/>
            <family val="2"/>
          </rPr>
          <t>Mit Vorzeichen eintragen!</t>
        </r>
        <r>
          <rPr>
            <sz val="9"/>
            <color indexed="81"/>
            <rFont val="Segoe UI"/>
            <family val="2"/>
          </rPr>
          <t xml:space="preserve">
</t>
        </r>
      </text>
    </comment>
    <comment ref="L30" authorId="0" shapeId="0">
      <text>
        <r>
          <rPr>
            <b/>
            <sz val="9"/>
            <color indexed="81"/>
            <rFont val="Segoe UI"/>
            <family val="2"/>
          </rPr>
          <t>Mit Vorzeichen eintragen!</t>
        </r>
        <r>
          <rPr>
            <sz val="9"/>
            <color indexed="81"/>
            <rFont val="Segoe UI"/>
            <family val="2"/>
          </rPr>
          <t xml:space="preserve">
</t>
        </r>
      </text>
    </comment>
    <comment ref="J35" authorId="0" shapeId="0">
      <text>
        <r>
          <rPr>
            <b/>
            <sz val="9"/>
            <color indexed="81"/>
            <rFont val="Segoe UI"/>
            <family val="2"/>
          </rPr>
          <t>Mit Vorzeichen eintragen!</t>
        </r>
        <r>
          <rPr>
            <sz val="9"/>
            <color indexed="81"/>
            <rFont val="Segoe UI"/>
            <family val="2"/>
          </rPr>
          <t xml:space="preserve">
</t>
        </r>
      </text>
    </comment>
    <comment ref="K35" authorId="0" shapeId="0">
      <text>
        <r>
          <rPr>
            <b/>
            <sz val="9"/>
            <color indexed="81"/>
            <rFont val="Segoe UI"/>
            <family val="2"/>
          </rPr>
          <t>Mit Vorzeichen eintragen!</t>
        </r>
        <r>
          <rPr>
            <sz val="9"/>
            <color indexed="81"/>
            <rFont val="Segoe UI"/>
            <family val="2"/>
          </rPr>
          <t xml:space="preserve">
</t>
        </r>
      </text>
    </comment>
    <comment ref="L35" authorId="0" shapeId="0">
      <text>
        <r>
          <rPr>
            <b/>
            <sz val="9"/>
            <color indexed="81"/>
            <rFont val="Segoe UI"/>
            <family val="2"/>
          </rPr>
          <t>Mit Vorzeichen eintragen!</t>
        </r>
        <r>
          <rPr>
            <sz val="9"/>
            <color indexed="81"/>
            <rFont val="Segoe UI"/>
            <family val="2"/>
          </rPr>
          <t xml:space="preserve">
</t>
        </r>
      </text>
    </comment>
    <comment ref="J36" authorId="0" shapeId="0">
      <text>
        <r>
          <rPr>
            <b/>
            <sz val="9"/>
            <color indexed="81"/>
            <rFont val="Segoe UI"/>
            <family val="2"/>
          </rPr>
          <t>Mit Vorzeichen eintragen!</t>
        </r>
        <r>
          <rPr>
            <sz val="9"/>
            <color indexed="81"/>
            <rFont val="Segoe UI"/>
            <family val="2"/>
          </rPr>
          <t xml:space="preserve">
</t>
        </r>
      </text>
    </comment>
    <comment ref="K36" authorId="0" shapeId="0">
      <text>
        <r>
          <rPr>
            <b/>
            <sz val="9"/>
            <color indexed="81"/>
            <rFont val="Segoe UI"/>
            <family val="2"/>
          </rPr>
          <t>Mit Vorzeichen eintragen!</t>
        </r>
        <r>
          <rPr>
            <sz val="9"/>
            <color indexed="81"/>
            <rFont val="Segoe UI"/>
            <family val="2"/>
          </rPr>
          <t xml:space="preserve">
</t>
        </r>
      </text>
    </comment>
    <comment ref="L36" authorId="0" shapeId="0">
      <text>
        <r>
          <rPr>
            <b/>
            <sz val="9"/>
            <color indexed="81"/>
            <rFont val="Segoe UI"/>
            <family val="2"/>
          </rPr>
          <t>Mit Vorzeichen eintragen!</t>
        </r>
        <r>
          <rPr>
            <sz val="9"/>
            <color indexed="81"/>
            <rFont val="Segoe UI"/>
            <family val="2"/>
          </rPr>
          <t xml:space="preserve">
</t>
        </r>
      </text>
    </comment>
  </commentList>
</comments>
</file>

<file path=xl/comments3.xml><?xml version="1.0" encoding="utf-8"?>
<comments xmlns="http://schemas.openxmlformats.org/spreadsheetml/2006/main">
  <authors>
    <author>TLLLR Matthes, Ines</author>
  </authors>
  <commentList>
    <comment ref="J44" authorId="0" shapeId="0">
      <text>
        <r>
          <rPr>
            <b/>
            <sz val="9"/>
            <color indexed="81"/>
            <rFont val="Segoe UI"/>
            <family val="2"/>
          </rPr>
          <t>Mit Vorzeichen eintragen!</t>
        </r>
      </text>
    </comment>
    <comment ref="K44" authorId="0" shapeId="0">
      <text>
        <r>
          <rPr>
            <b/>
            <sz val="9"/>
            <color indexed="81"/>
            <rFont val="Segoe UI"/>
            <family val="2"/>
          </rPr>
          <t>Mit Vorzeichen eintragen!</t>
        </r>
      </text>
    </comment>
    <comment ref="L44" authorId="0" shapeId="0">
      <text>
        <r>
          <rPr>
            <b/>
            <sz val="9"/>
            <color indexed="81"/>
            <rFont val="Segoe UI"/>
            <family val="2"/>
          </rPr>
          <t>Mit Vorzeichen eintragen</t>
        </r>
      </text>
    </comment>
    <comment ref="J47" authorId="0" shapeId="0">
      <text>
        <r>
          <rPr>
            <b/>
            <sz val="9"/>
            <color indexed="81"/>
            <rFont val="Segoe UI"/>
            <family val="2"/>
          </rPr>
          <t xml:space="preserve">Mit Vorzeichen eintragen!
</t>
        </r>
      </text>
    </comment>
    <comment ref="K47" authorId="0" shapeId="0">
      <text>
        <r>
          <rPr>
            <b/>
            <sz val="9"/>
            <color indexed="81"/>
            <rFont val="Segoe UI"/>
            <family val="2"/>
          </rPr>
          <t xml:space="preserve">Mit Vorzeichen eintragen!
</t>
        </r>
      </text>
    </comment>
    <comment ref="L47" authorId="0" shapeId="0">
      <text>
        <r>
          <rPr>
            <b/>
            <sz val="9"/>
            <color indexed="81"/>
            <rFont val="Segoe UI"/>
            <family val="2"/>
          </rPr>
          <t>Mit Vorzeichen eintragen!</t>
        </r>
        <r>
          <rPr>
            <sz val="9"/>
            <color indexed="81"/>
            <rFont val="Segoe UI"/>
            <family val="2"/>
          </rPr>
          <t xml:space="preserve">
</t>
        </r>
      </text>
    </comment>
  </commentList>
</comments>
</file>

<file path=xl/comments4.xml><?xml version="1.0" encoding="utf-8"?>
<comments xmlns="http://schemas.openxmlformats.org/spreadsheetml/2006/main">
  <authors>
    <author>Torsten Weidemann</author>
  </authors>
  <commentList>
    <comment ref="H45" authorId="0" shapeId="0">
      <text>
        <r>
          <rPr>
            <b/>
            <sz val="9"/>
            <color indexed="81"/>
            <rFont val="Tahoma"/>
            <family val="2"/>
          </rPr>
          <t>Mit Vorzeichen eintragen!</t>
        </r>
      </text>
    </comment>
    <comment ref="I45" authorId="0" shapeId="0">
      <text>
        <r>
          <rPr>
            <b/>
            <sz val="9"/>
            <color indexed="81"/>
            <rFont val="Tahoma"/>
            <family val="2"/>
          </rPr>
          <t>Mit Vorzeichen eintragen!</t>
        </r>
      </text>
    </comment>
    <comment ref="J45" authorId="0" shapeId="0">
      <text>
        <r>
          <rPr>
            <b/>
            <sz val="9"/>
            <color indexed="81"/>
            <rFont val="Tahoma"/>
            <family val="2"/>
          </rPr>
          <t>Mit Vorzeichen eintragen!</t>
        </r>
      </text>
    </comment>
    <comment ref="K45" authorId="0" shapeId="0">
      <text>
        <r>
          <rPr>
            <b/>
            <sz val="9"/>
            <color indexed="81"/>
            <rFont val="Tahoma"/>
            <family val="2"/>
          </rPr>
          <t>Mit Vorzeichen eintragen!</t>
        </r>
      </text>
    </comment>
    <comment ref="L45" authorId="0" shapeId="0">
      <text>
        <r>
          <rPr>
            <b/>
            <sz val="9"/>
            <color indexed="81"/>
            <rFont val="Tahoma"/>
            <family val="2"/>
          </rPr>
          <t>Mit Vorzeichen eintragen!</t>
        </r>
      </text>
    </comment>
  </commentList>
</comments>
</file>

<file path=xl/sharedStrings.xml><?xml version="1.0" encoding="utf-8"?>
<sst xmlns="http://schemas.openxmlformats.org/spreadsheetml/2006/main" count="1153" uniqueCount="475">
  <si>
    <t>Hinweise</t>
  </si>
  <si>
    <t>Berechnung</t>
  </si>
  <si>
    <t xml:space="preserve"> Ansprechpartner:</t>
  </si>
  <si>
    <t xml:space="preserve"> Tel.:
E-Mail:  </t>
  </si>
  <si>
    <t xml:space="preserve"> Hinweise </t>
  </si>
  <si>
    <r>
      <t xml:space="preserve">  MENÜ / zu den Kennzahlen</t>
    </r>
    <r>
      <rPr>
        <b/>
        <i/>
        <sz val="12"/>
        <color theme="4" tint="-0.499984740745262"/>
        <rFont val="Arial"/>
        <family val="2"/>
      </rPr>
      <t xml:space="preserve">:  </t>
    </r>
    <r>
      <rPr>
        <b/>
        <i/>
        <sz val="10"/>
        <color theme="4" tint="-0.499984740745262"/>
        <rFont val="Arial"/>
        <family val="2"/>
      </rPr>
      <t xml:space="preserve">                 </t>
    </r>
    <r>
      <rPr>
        <i/>
        <sz val="9"/>
        <color theme="4" tint="-0.499984740745262"/>
        <rFont val="Arial"/>
        <family val="2"/>
      </rPr>
      <t>(Bitte anklicken)</t>
    </r>
  </si>
  <si>
    <t xml:space="preserve"> ► RATING - ERGEBNIS</t>
  </si>
  <si>
    <t xml:space="preserve"> ► Einkommen</t>
  </si>
  <si>
    <r>
      <t xml:space="preserve"> ► Eigenkapitalveränderung</t>
    </r>
    <r>
      <rPr>
        <sz val="9"/>
        <color theme="4" tint="-0.499984740745262"/>
        <rFont val="Arial"/>
        <family val="2"/>
      </rPr>
      <t xml:space="preserve"> für Einzeluntern. u. Pers.gesellsch.</t>
    </r>
  </si>
  <si>
    <r>
      <t xml:space="preserve"> ► Eigenkapitalveränderung</t>
    </r>
    <r>
      <rPr>
        <sz val="9"/>
        <color theme="4" tint="-0.499984740745262"/>
        <rFont val="Arial"/>
        <family val="2"/>
      </rPr>
      <t xml:space="preserve"> für juristische Personen</t>
    </r>
  </si>
  <si>
    <t xml:space="preserve"> ► Eigenkapitalquote</t>
  </si>
  <si>
    <t xml:space="preserve"> ► Gesamtkapitalrentabilität</t>
  </si>
  <si>
    <t xml:space="preserve"> ► Ausschöpfung mittelfr. KDG</t>
  </si>
  <si>
    <t xml:space="preserve"> ► Arbeitskräfte und Lohnansatz</t>
  </si>
  <si>
    <t xml:space="preserve"> ► S T A R T S E I T E</t>
  </si>
  <si>
    <t>Kennzahlen für das Betriebsrating</t>
  </si>
  <si>
    <t>ME</t>
  </si>
  <si>
    <t>Kennzahl</t>
  </si>
  <si>
    <t>1.</t>
  </si>
  <si>
    <t>Einkommen (Ordentliches Ergebnis plus Personalaufwand)</t>
  </si>
  <si>
    <t>2.</t>
  </si>
  <si>
    <r>
      <t xml:space="preserve">Eigenkapitalveränderung (ordentlich)  </t>
    </r>
    <r>
      <rPr>
        <b/>
        <sz val="11"/>
        <rFont val="Arial"/>
        <family val="2"/>
      </rPr>
      <t>für Einzelunternehmen u. Personengesellschaften</t>
    </r>
  </si>
  <si>
    <t>3.</t>
  </si>
  <si>
    <t>%</t>
  </si>
  <si>
    <t>Eigenkapitalquote</t>
  </si>
  <si>
    <t>4.</t>
  </si>
  <si>
    <t>Gesamtkapitalrentabilität</t>
  </si>
  <si>
    <t>5.</t>
  </si>
  <si>
    <t>Ausschöpfung der mittelfristigen Kapitaldienstgrenze</t>
  </si>
  <si>
    <r>
      <t xml:space="preserve"> Feld gesperrt        - </t>
    </r>
    <r>
      <rPr>
        <b/>
        <i/>
        <sz val="10"/>
        <rFont val="Arial"/>
        <family val="2"/>
      </rPr>
      <t>Eingabe nicht möglich</t>
    </r>
    <r>
      <rPr>
        <sz val="9"/>
        <rFont val="Arial"/>
        <family val="2"/>
      </rPr>
      <t xml:space="preserve"> (z.B. Festlegungen oder Texte)</t>
    </r>
  </si>
  <si>
    <r>
      <t xml:space="preserve"> Berechnungsfeld   </t>
    </r>
    <r>
      <rPr>
        <b/>
        <i/>
        <sz val="10"/>
        <rFont val="Arial"/>
        <family val="2"/>
      </rPr>
      <t xml:space="preserve">- Eingabe nicht möglich </t>
    </r>
  </si>
  <si>
    <t xml:space="preserve"> Eingabefeld</t>
  </si>
  <si>
    <t>BMEL - Bundesministerium für Ernährung und Landwirtschaft</t>
  </si>
  <si>
    <t xml:space="preserve">        Prüfung von Fördernotwendigkeit und Förderwürdigkeit</t>
  </si>
  <si>
    <t xml:space="preserve">Betrieb: </t>
  </si>
  <si>
    <t xml:space="preserve">Rechtsform: </t>
  </si>
  <si>
    <t xml:space="preserve"> ► H I N W E I S E</t>
  </si>
  <si>
    <t>Rating-Ergebnis nach Kennzahlen:</t>
  </si>
  <si>
    <t>Ratingkriterien</t>
  </si>
  <si>
    <t>Bewertung</t>
  </si>
  <si>
    <t>EUR/AK</t>
  </si>
  <si>
    <r>
      <t xml:space="preserve">BEWERTUNG   </t>
    </r>
    <r>
      <rPr>
        <sz val="11"/>
        <rFont val="Arial"/>
        <family val="2"/>
      </rPr>
      <t>(Summe der fünf Rating-Noten)</t>
    </r>
  </si>
  <si>
    <t>Bewertungspunkte</t>
  </si>
  <si>
    <t>-</t>
  </si>
  <si>
    <t>Prosperitätsgrenze:</t>
  </si>
  <si>
    <t>Rating-Klassen:</t>
  </si>
  <si>
    <t>Klasse</t>
  </si>
  <si>
    <t>Beurteilung der Förderwürdigkeit/Fördernotwendigkeit</t>
  </si>
  <si>
    <t>I</t>
  </si>
  <si>
    <t>keine Förderung</t>
  </si>
  <si>
    <t>II</t>
  </si>
  <si>
    <t>Förderung</t>
  </si>
  <si>
    <t>III</t>
  </si>
  <si>
    <t>Rating-Klasse des Betriebes:</t>
  </si>
  <si>
    <t xml:space="preserve"> </t>
  </si>
  <si>
    <t>Bewertungsrahmen für die Benotung der Kennzahlen</t>
  </si>
  <si>
    <r>
      <t>Nr.</t>
    </r>
    <r>
      <rPr>
        <b/>
        <vertAlign val="superscript"/>
        <sz val="11"/>
        <rFont val="Arial"/>
        <family val="2"/>
      </rPr>
      <t>1)</t>
    </r>
  </si>
  <si>
    <t>1. Einkommen</t>
  </si>
  <si>
    <t>2. Eigenkapitalveränderung, ordentlich</t>
  </si>
  <si>
    <t>3. Eigenkapitalquote</t>
  </si>
  <si>
    <t>4. Gesamtkapitalrentabilität</t>
  </si>
  <si>
    <t>5. Ausschöpfung mittelfristige KDG</t>
  </si>
  <si>
    <t>Arbeitskräfte und Lohnansätze für Einzelunternehmen und Personengesellschaften</t>
  </si>
  <si>
    <t>4. Vorjahr</t>
  </si>
  <si>
    <t>3. Vorjahr</t>
  </si>
  <si>
    <t>2. Vorjahr</t>
  </si>
  <si>
    <t>1. Vorjahr</t>
  </si>
  <si>
    <t>aktuelles Jahr</t>
  </si>
  <si>
    <t>Personen</t>
  </si>
  <si>
    <t>Voll-AK</t>
  </si>
  <si>
    <t>Betriebsleiter</t>
  </si>
  <si>
    <t>Familienarbeitskräfte o. Gesellschafter</t>
  </si>
  <si>
    <t>Auszubildende (Fam. AK)</t>
  </si>
  <si>
    <t>Familien-AK o. Gesellschafter (insges.)</t>
  </si>
  <si>
    <t>dar. teilentlohnte AK (entlohnter Anteil)</t>
  </si>
  <si>
    <t>Ständige Fremd-AK</t>
  </si>
  <si>
    <r>
      <t xml:space="preserve">Auszubildende (Fremd-AK) </t>
    </r>
    <r>
      <rPr>
        <vertAlign val="superscript"/>
        <sz val="10"/>
        <rFont val="Arial"/>
        <family val="2"/>
      </rPr>
      <t>1)</t>
    </r>
  </si>
  <si>
    <t>Aushilfs- u. Saisonkräfte</t>
  </si>
  <si>
    <t>Fremd-AK (insges.)</t>
  </si>
  <si>
    <t>Grundlohn nichtentlohnter Betriebsleiter</t>
  </si>
  <si>
    <t>EUR/ Voll-AK</t>
  </si>
  <si>
    <t>Lohnansatz weitere nichtentlohnte AK</t>
  </si>
  <si>
    <t>Betriebsleiterzuschlag</t>
  </si>
  <si>
    <t>EUR/ Betrieb</t>
  </si>
  <si>
    <t xml:space="preserve">Lohnansatz Betrieb gesamt </t>
  </si>
  <si>
    <t>Kalender- oder Wirtschaftsjahr</t>
  </si>
  <si>
    <t>2010 
2010/11</t>
  </si>
  <si>
    <t>2011 
2011/12</t>
  </si>
  <si>
    <t>2012 
2012/13</t>
  </si>
  <si>
    <r>
      <t xml:space="preserve">     2013   </t>
    </r>
    <r>
      <rPr>
        <b/>
        <vertAlign val="superscript"/>
        <sz val="10"/>
        <rFont val="Arial"/>
        <family val="2"/>
      </rPr>
      <t xml:space="preserve">2) </t>
    </r>
    <r>
      <rPr>
        <b/>
        <sz val="10"/>
        <rFont val="Arial"/>
        <family val="2"/>
      </rPr>
      <t xml:space="preserve">
2013/14</t>
    </r>
  </si>
  <si>
    <t>Grundlohn nichtentlohnte Betriebsleiter</t>
  </si>
  <si>
    <t>weitere nichtentlohnte AK</t>
  </si>
  <si>
    <t>Ermittlung des Betriebsleiterzuschlages (BLZ)</t>
  </si>
  <si>
    <t>Code-Nr.</t>
  </si>
  <si>
    <t>Koeffizient</t>
  </si>
  <si>
    <t>BMEL</t>
  </si>
  <si>
    <t>Wert [in EUR]</t>
  </si>
  <si>
    <t>Betrag</t>
  </si>
  <si>
    <t>BLZ (B* x Wert)</t>
  </si>
  <si>
    <t>Wert</t>
  </si>
  <si>
    <r>
      <t>BLZ</t>
    </r>
    <r>
      <rPr>
        <sz val="9"/>
        <rFont val="Arial"/>
        <family val="2"/>
      </rPr>
      <t xml:space="preserve"> (B* x Wert)</t>
    </r>
  </si>
  <si>
    <t>Landw. genutzte Fläche</t>
  </si>
  <si>
    <t>6119_7</t>
  </si>
  <si>
    <t>ha LF</t>
  </si>
  <si>
    <t>Bilanzvermögen</t>
  </si>
  <si>
    <t>1229_2 - 1219_2</t>
  </si>
  <si>
    <t>Euro</t>
  </si>
  <si>
    <t>Umsatzerlöse</t>
  </si>
  <si>
    <t>2339_5 - 2339_3</t>
  </si>
  <si>
    <t>Arbeitskräfte (insgesamt)</t>
  </si>
  <si>
    <t>7089_3 + 7098_3</t>
  </si>
  <si>
    <t>AK-Einheiten</t>
  </si>
  <si>
    <t>Summe</t>
  </si>
  <si>
    <t xml:space="preserve">B* = </t>
  </si>
  <si>
    <t>"Betrag"</t>
  </si>
  <si>
    <t>Ausgehend von der ab dem Abrechnungszeitraum 2013/14 für Deutschland einheitlichen Grundentlohnung des Betriebsleiters und</t>
  </si>
  <si>
    <t>der weiteren AK sind die folgenden 4 Kenngrößen mit den dazugehörigen Koeffizienten für die Höhe des Betriebsleiterzuschlages</t>
  </si>
  <si>
    <t>und damit der Betriebsleiterentlohnung maßgeblich:</t>
  </si>
  <si>
    <t xml:space="preserve">   2.   Je Tausend Euro Bilanzvermögen steigt der BLZ um 0,93 Euro.</t>
  </si>
  <si>
    <t xml:space="preserve">   3.   Je Tausend Euro Umsatzerlöse steigt der BLZ um 2,21 Euro. </t>
  </si>
  <si>
    <t>Arbeitskräfte für Juristische Personen</t>
  </si>
  <si>
    <t>Leitung/ Verwaltung</t>
  </si>
  <si>
    <t>7090+7091</t>
  </si>
  <si>
    <t>Pflanzenprod. (einschl. Garten- und Obst- und Weinbau)</t>
  </si>
  <si>
    <t>Tierproduktion</t>
  </si>
  <si>
    <t>so. ständige Arbeitskräfte</t>
  </si>
  <si>
    <t>Aushilfs- und Saisonkräfte</t>
  </si>
  <si>
    <r>
      <t>Arbeitskräfte</t>
    </r>
    <r>
      <rPr>
        <sz val="11"/>
        <rFont val="Arial"/>
        <family val="2"/>
      </rPr>
      <t xml:space="preserve"> </t>
    </r>
    <r>
      <rPr>
        <b/>
        <sz val="11"/>
        <rFont val="Arial"/>
        <family val="2"/>
      </rPr>
      <t xml:space="preserve">insgesamt </t>
    </r>
  </si>
  <si>
    <t>AK insgesamt (ohne Aushilfs- und Saisonkräfte)</t>
  </si>
  <si>
    <t>1. Kennzahl:</t>
  </si>
  <si>
    <t>Lfd. Nr.</t>
  </si>
  <si>
    <t>Position</t>
  </si>
  <si>
    <t>Code/ Spalte
BMELV</t>
  </si>
  <si>
    <t>aktuelles
Jahr</t>
  </si>
  <si>
    <t>Mittel-
wert</t>
  </si>
  <si>
    <t>Gewinn/Verlust bzw. Jahres-
überschuss/Jahresfehlbetrag</t>
  </si>
  <si>
    <t>EUR</t>
  </si>
  <si>
    <t>Zeitraumfremde Erträge</t>
  </si>
  <si>
    <t>+</t>
  </si>
  <si>
    <t>Zeitraumfremde Aufwendungen</t>
  </si>
  <si>
    <t>Erträge aus Investitionszulagen</t>
  </si>
  <si>
    <t>2351
2357</t>
  </si>
  <si>
    <t>5 bis
5</t>
  </si>
  <si>
    <t xml:space="preserve">
2371
2377</t>
  </si>
  <si>
    <t xml:space="preserve">
5 bis 
5</t>
  </si>
  <si>
    <t>6.</t>
  </si>
  <si>
    <t>1)</t>
  </si>
  <si>
    <t>Abschreibungen auf Tiere in unüblicher Höhe</t>
  </si>
  <si>
    <t xml:space="preserve"> -</t>
  </si>
  <si>
    <t>Erträge aus Verlustübernahme</t>
  </si>
  <si>
    <t>Aufwendungen aus Verlustübernahme</t>
  </si>
  <si>
    <t>Vertraglich abgeführter Gewinn</t>
  </si>
  <si>
    <t>=</t>
  </si>
  <si>
    <t>Ordentliches betriebswirt-
schaftliches Ergebnis</t>
  </si>
  <si>
    <t>Personalaufwand (ohne BUV)</t>
  </si>
  <si>
    <t>ordentl. betriebsw. Ergebnis plus Personalaufwand</t>
  </si>
  <si>
    <t>/</t>
  </si>
  <si>
    <t>AK</t>
  </si>
  <si>
    <t>Einkommen je AK</t>
  </si>
  <si>
    <t>2.a Kennzahl:</t>
  </si>
  <si>
    <t>4.Vorjahr</t>
  </si>
  <si>
    <t>2.Vorjahr</t>
  </si>
  <si>
    <t>aktuelles
 Jahr</t>
  </si>
  <si>
    <t>(1523
+1529
-1524
-1526</t>
  </si>
  <si>
    <t>2
2
2
2)  *0,5</t>
  </si>
  <si>
    <t>vertraglich abgeführter Gewinn</t>
  </si>
  <si>
    <t>Erträge aus Gewinngemeinschaft oder Gewinnabführungsverträgen</t>
  </si>
  <si>
    <t>zeitraumfremde Erträge</t>
  </si>
  <si>
    <t xml:space="preserve">zeitraumfremde Aufwendungen </t>
  </si>
  <si>
    <t>außerplanmäßige Abschreibungen auf Sachanlagen</t>
  </si>
  <si>
    <t xml:space="preserve">Abschreibungen auf Umlaufvermögen in unüblicher Höhe </t>
  </si>
  <si>
    <t>Abschreibungen auf Finanzanlagen und Wertpapiere des  Umlaufvermögens</t>
  </si>
  <si>
    <r>
      <t xml:space="preserve">Erträge aus Investitionszuschüssen, </t>
    </r>
    <r>
      <rPr>
        <u/>
        <sz val="10"/>
        <rFont val="Arial"/>
        <family val="2"/>
      </rPr>
      <t>nur wenn</t>
    </r>
    <r>
      <rPr>
        <sz val="10"/>
        <rFont val="Arial"/>
        <family val="2"/>
      </rPr>
      <t xml:space="preserve"> diese voll gewinnwirksam gebucht wurden (kein Sonderposten gebildet, nicht von Anschaffungskosten abgezogen)</t>
    </r>
  </si>
  <si>
    <t>2371
2377</t>
  </si>
  <si>
    <t>Veränderung Feldinventar infolge Flächenveränderung, sofern nicht bilanziert (Erhöhung dazuzählen, Minderungen abziehen )</t>
  </si>
  <si>
    <t xml:space="preserve">Entnahmen zur privaten Vermögensbildung </t>
  </si>
  <si>
    <t xml:space="preserve">Einlagen aus Privatvermögen </t>
  </si>
  <si>
    <t>2.b Kennzahl:</t>
  </si>
  <si>
    <t>ordentl. Eigenkapital-
veränderung im Unternehmen</t>
  </si>
  <si>
    <t>3. Kennzahl:</t>
  </si>
  <si>
    <r>
      <t>Lfd.</t>
    </r>
    <r>
      <rPr>
        <b/>
        <sz val="10"/>
        <rFont val="Arial"/>
        <family val="2"/>
      </rPr>
      <t xml:space="preserve"> Nr.</t>
    </r>
  </si>
  <si>
    <t>Eigenkapital</t>
  </si>
  <si>
    <t>1499
1439
1516</t>
  </si>
  <si>
    <t>2 oder
2 oder
2</t>
  </si>
  <si>
    <t>Einlagen stiller Gesellschafter</t>
  </si>
  <si>
    <t>Nicht durch Eigenkapital 
gedeckter Fehlbetrag</t>
  </si>
  <si>
    <t>Eigenkapital gesamt</t>
  </si>
  <si>
    <t>x100/</t>
  </si>
  <si>
    <t xml:space="preserve">Gesamtkapital </t>
  </si>
  <si>
    <t>2
2</t>
  </si>
  <si>
    <t>4. Kennzahl:</t>
  </si>
  <si>
    <t xml:space="preserve">Gesamtkapitalrentabilität </t>
  </si>
  <si>
    <t>Zinsen und ähnl. Aufwendungen</t>
  </si>
  <si>
    <t>Zwischensumme</t>
  </si>
  <si>
    <t>5. Kennzahl:</t>
  </si>
  <si>
    <t>Ausschöpfung der mittelfristigen Kapitaldienstgrenze (KDG)</t>
  </si>
  <si>
    <t>Zinsen u. ähnl. Aufwendungen</t>
  </si>
  <si>
    <t>Zinszuschüsse</t>
  </si>
  <si>
    <t>Kapitaldienst</t>
  </si>
  <si>
    <t>Mittelfristige Kapitaldienstgrenze</t>
  </si>
  <si>
    <t xml:space="preserve">Ausschöpfung der mittel- 
fristigen Kapitaldienstgrenze </t>
  </si>
  <si>
    <t>Grenzen / In / Out</t>
  </si>
  <si>
    <t>Einkommen</t>
  </si>
  <si>
    <t>untere Grenze (&gt;)</t>
  </si>
  <si>
    <t>obere Grenze (&lt;=)</t>
  </si>
  <si>
    <t>[ Input / Treffer ]</t>
  </si>
  <si>
    <t>Boniturwert / Note</t>
  </si>
  <si>
    <t>Eigenkapitalveränderung
(Einzelunternehmen)</t>
  </si>
  <si>
    <t>Eigenkapitalveränderung
(juristische Person)</t>
  </si>
  <si>
    <t>Eigenkapitalanteil</t>
  </si>
  <si>
    <t>Ausschöpfung KDG</t>
  </si>
  <si>
    <t>untere Grenze (&gt;=)</t>
  </si>
  <si>
    <t>obere Grenze (&lt;)</t>
  </si>
  <si>
    <t>Rating-Klasse</t>
  </si>
  <si>
    <t>Azubi - Familien AK</t>
  </si>
  <si>
    <t>AKE</t>
  </si>
  <si>
    <t>Code</t>
  </si>
  <si>
    <t>Spalte</t>
  </si>
  <si>
    <t>Jahr -4</t>
  </si>
  <si>
    <t>Jahr -3</t>
  </si>
  <si>
    <t>Jahr -2</t>
  </si>
  <si>
    <t>Jahr -1</t>
  </si>
  <si>
    <t>Akt Jahr</t>
  </si>
  <si>
    <t>SUMME</t>
  </si>
  <si>
    <t>Erträge aus Investitionszuschüssen, nur wenn diese voll</t>
  </si>
  <si>
    <t>gewinnwirksam gebucht wurden (kein Sonderposten gebildet, 
nicht von Anschaffungskosten abgezogen)</t>
  </si>
  <si>
    <r>
      <t xml:space="preserve">50 % des Sonderpostens </t>
    </r>
    <r>
      <rPr>
        <b/>
        <sz val="10"/>
        <color rgb="FFFF0000"/>
        <rFont val="Arial"/>
        <family val="2"/>
      </rPr>
      <t>(Geschäftsjahr)</t>
    </r>
  </si>
  <si>
    <t>(1523_2+1529_2-1524_2-1526_2)* 0,5</t>
  </si>
  <si>
    <t>'(1523_2 + 1529_2 - 1524_2 - 1526_2)* 0,5</t>
  </si>
  <si>
    <t>ERGEBNIS</t>
  </si>
  <si>
    <r>
      <t xml:space="preserve">50 % des Sonderpostens </t>
    </r>
    <r>
      <rPr>
        <b/>
        <sz val="10"/>
        <color rgb="FFFF0000"/>
        <rFont val="Arial"/>
        <family val="2"/>
      </rPr>
      <t>(Vorjahr)</t>
    </r>
  </si>
  <si>
    <t>'(1523_3 + 1529_3 - 1524_3 - 1526_3)* 0,5</t>
  </si>
  <si>
    <r>
      <t xml:space="preserve">JUR Eigenkapital am Ende </t>
    </r>
    <r>
      <rPr>
        <b/>
        <sz val="10"/>
        <color rgb="FFFF0000"/>
        <rFont val="Arial"/>
        <family val="2"/>
      </rPr>
      <t>(Geschäftsjahr)</t>
    </r>
    <r>
      <rPr>
        <b/>
        <sz val="10"/>
        <rFont val="Arial"/>
        <family val="2"/>
      </rPr>
      <t xml:space="preserve"> abzüglich</t>
    </r>
  </si>
  <si>
    <t>nicht durch Eigenkapital gedeckter Fehlbetrag (Geschäftsjahr)</t>
  </si>
  <si>
    <t>(1439_2 oder 1516_2+1524_2-1219_2)</t>
  </si>
  <si>
    <r>
      <t xml:space="preserve">JUR Eigenkapital am Ende </t>
    </r>
    <r>
      <rPr>
        <b/>
        <sz val="10"/>
        <color rgb="FFFF0000"/>
        <rFont val="Arial"/>
        <family val="2"/>
      </rPr>
      <t>(Vorjahr)</t>
    </r>
    <r>
      <rPr>
        <b/>
        <sz val="10"/>
        <rFont val="Arial"/>
        <family val="2"/>
      </rPr>
      <t xml:space="preserve"> abzüglich</t>
    </r>
  </si>
  <si>
    <t>1499_2 o.1439_2 o.1516_2</t>
  </si>
  <si>
    <t>CODE 20</t>
  </si>
  <si>
    <t>Rechtsform</t>
  </si>
  <si>
    <t xml:space="preserve">  </t>
  </si>
  <si>
    <t>Einzelunternehmen</t>
  </si>
  <si>
    <t>Gesellschaft bürgerlichen Rechts (GbR)</t>
  </si>
  <si>
    <t>(Eigenkapitalgliederung wie Personenhandelsg.)</t>
  </si>
  <si>
    <t>(Eigenkapitalgliederung wie Einzelunternehmen)</t>
  </si>
  <si>
    <t>Offene Handelsgesellschaft (OHG)</t>
  </si>
  <si>
    <t xml:space="preserve">Kommanditgesellschaft (KG) </t>
  </si>
  <si>
    <t>Sonstige Personengesellschaft</t>
  </si>
  <si>
    <t>GmbH &amp; Co KG</t>
  </si>
  <si>
    <t>Eingetragener Verein (e. V.)</t>
  </si>
  <si>
    <t>Eingetragene Genossenschaft (e. G.)</t>
  </si>
  <si>
    <t>Gesellschaft mit beschränkter Haftung (GmbH)</t>
  </si>
  <si>
    <t>Aktiengesellschaft (AG)</t>
  </si>
  <si>
    <t>Sonstige Rechtsform (z. B. Stiftung)</t>
  </si>
  <si>
    <t>Zeitraum zur Übernahme Grundlohn nicht entlohnter Leiter/ Lohnansatz weitere (für Verweisfunktion)</t>
  </si>
  <si>
    <t>2010/2011</t>
  </si>
  <si>
    <t>2011/2012</t>
  </si>
  <si>
    <t>2012/2013</t>
  </si>
  <si>
    <t>2013/2014</t>
  </si>
  <si>
    <t>2014/2015</t>
  </si>
  <si>
    <t>2015/2016</t>
  </si>
  <si>
    <t>2016/2017</t>
  </si>
  <si>
    <t>2017/2018</t>
  </si>
  <si>
    <t>2018/2019</t>
  </si>
  <si>
    <t>2019/2020</t>
  </si>
  <si>
    <t>Bitte alle Angaben als Beträge ohne Vorzeichen eintragen!</t>
  </si>
  <si>
    <r>
      <t>Auszubildende</t>
    </r>
    <r>
      <rPr>
        <vertAlign val="superscript"/>
        <sz val="10"/>
        <rFont val="Arial"/>
        <family val="2"/>
      </rPr>
      <t>1)</t>
    </r>
  </si>
  <si>
    <r>
      <rPr>
        <vertAlign val="superscript"/>
        <sz val="10"/>
        <rFont val="Arial"/>
        <family val="2"/>
      </rPr>
      <t>1)</t>
    </r>
    <r>
      <rPr>
        <sz val="10"/>
        <rFont val="Arial"/>
        <family val="2"/>
      </rPr>
      <t xml:space="preserve"> bei Beschäftigung unter 1 Jahr Personen bitte anteilig eintragen</t>
    </r>
  </si>
  <si>
    <r>
      <t xml:space="preserve">Bitte alle Beträge ohne Vorzeichen eintragen!
Ausnahme: </t>
    </r>
    <r>
      <rPr>
        <b/>
        <sz val="10"/>
        <rFont val="Arial"/>
        <family val="2"/>
      </rPr>
      <t xml:space="preserve">Veränderungen Feldinventar, Ergebnis aus Sonderbilanzen </t>
    </r>
  </si>
  <si>
    <t>Kalkulation Arbeitskräfte und Lohnansatz</t>
  </si>
  <si>
    <r>
      <t xml:space="preserve">Weiter zu                                    </t>
    </r>
    <r>
      <rPr>
        <b/>
        <sz val="9"/>
        <color theme="4" tint="-0.499984740745262"/>
        <rFont val="Arial"/>
        <family val="2"/>
      </rPr>
      <t xml:space="preserve"> </t>
    </r>
    <r>
      <rPr>
        <b/>
        <i/>
        <sz val="9"/>
        <color theme="4" tint="-0.499984740745262"/>
        <rFont val="Arial"/>
        <family val="2"/>
      </rPr>
      <t xml:space="preserve"> (Bitte Anklicken)</t>
    </r>
  </si>
  <si>
    <t>Achtung:</t>
  </si>
  <si>
    <t xml:space="preserve">Teilentlohnte Familienarbeitskräfte sind nach entlohntem und nichtentlohntem Anteil auszuweisen.    </t>
  </si>
  <si>
    <t xml:space="preserve">Je Betrieb (auch für GbR) ist nur für einen Betriebsleiter ein entsprechender Lohnansatz auszuweisen. </t>
  </si>
  <si>
    <t>► Kalkulationstabelle für Juristische Personen</t>
  </si>
  <si>
    <t>Voll-AK_ EU-PG</t>
  </si>
  <si>
    <t>Voll-AK_ JU</t>
  </si>
  <si>
    <t xml:space="preserve">Summe </t>
  </si>
  <si>
    <t>Berechnung von Hilfs- und Kontrollgrößen</t>
  </si>
  <si>
    <t>(keine Eintragungen vornehmen!)</t>
  </si>
  <si>
    <t>3j-Mittelwert</t>
  </si>
  <si>
    <t>Abschreibung auf Umlaufvermögen in unüblicher Höhe</t>
  </si>
  <si>
    <t>Code/ Spalte
BMEL</t>
  </si>
  <si>
    <t xml:space="preserve">Veränderung Feldinventar infolge Flächenveränderung, sofern nicht bilanziert </t>
  </si>
  <si>
    <t>Abschreibungen auf Finanzanlagen und Wertpapiere des Umlaufvermögens</t>
  </si>
  <si>
    <t>ordentliche Eigenkapital-
veränderung beim Unternehmer</t>
  </si>
  <si>
    <r>
      <t xml:space="preserve">  Bitte alle Beträge ohne Vorzeichen eintragen!
  Ausnahme: </t>
    </r>
    <r>
      <rPr>
        <b/>
        <sz val="10"/>
        <rFont val="Arial"/>
        <family val="2"/>
      </rPr>
      <t>Veränderungen Feldinventar</t>
    </r>
  </si>
  <si>
    <t>Die Förderung nach ILU Teil A und C kann nur erfolgen, wenn die Prosperitätsgrenze eingehalten wird (Einkommensobergrenze im letzten vorzulegenden Jahresabschluss: max. 120.000 Euro/AK). Diese Obergrenze gilt ergänzend zum Betriebsrating.</t>
  </si>
  <si>
    <t>€/ha LF</t>
  </si>
  <si>
    <r>
      <t>KZ-Nr.</t>
    </r>
    <r>
      <rPr>
        <vertAlign val="superscript"/>
        <sz val="11"/>
        <rFont val="Arial"/>
        <family val="2"/>
      </rPr>
      <t xml:space="preserve"> 1)</t>
    </r>
  </si>
  <si>
    <t>Eigenkapitalveränderung (ordentlich)</t>
  </si>
  <si>
    <t>*BMEL - Bundesministerium für Ernährung und Landwirtschaft</t>
  </si>
  <si>
    <r>
      <t xml:space="preserve">allgemeine Hinweise :    </t>
    </r>
    <r>
      <rPr>
        <sz val="11"/>
        <rFont val="Arial"/>
        <family val="2"/>
      </rPr>
      <t xml:space="preserve">
Eine Voll-Arbeitskraft (AK) entspricht einer vollbeschäftigten Person mit einem Alter über 18 und unter 68 Jahren. Die Voll-AK wird mit 2100 Stunden  Jahresarbeitszeit (einschl. Urlaub) bzw. 8 Stunden täglicher Arbeitszeit veranschlagt.
Bei Personen im Alter von 15 bis 18 Jahren ist der AK-Wert nach der Arbeitszeit mit 0,7 zu multiplizieren.                     Bei Personen im Alter von über 68 Jahren ist der AK-Wert nach der Arbeitszeit mit 0,5 zu multiplizieren.                                                 Eine Person kann eine Voll-AK nicht überschreiten.    
Ein Auszubildender entspricht 0,7 Vollarbeitskräften (bei ganzjähriger Beschäftigung). Bei Beschäftigung unter 1 Jahr Personen bitte anteilig eintragen.  
Für nicht ständig beschäftigte Personen (in Teilzeit oder saisonal Beschäftigte) sind die AK-Einheiten anteilig zu berechnen. 
Teilentlohnte Familienarbeitskräfte sind nach entlohntem und nichtentlohntem Anteil auszuweisen.    
    </t>
    </r>
    <r>
      <rPr>
        <sz val="10"/>
        <rFont val="Arial"/>
        <family val="2"/>
      </rPr>
      <t xml:space="preserve">
</t>
    </r>
  </si>
  <si>
    <t>Eigenkapitalveränderung - ordentlich   (EUR/AK)   - Juristische Personen -</t>
  </si>
  <si>
    <r>
      <t>Eigenkapitalveränderung- ordentlich</t>
    </r>
    <r>
      <rPr>
        <b/>
        <sz val="18"/>
        <color theme="4" tint="-0.499984740745262"/>
        <rFont val="Arial"/>
        <family val="2"/>
      </rPr>
      <t xml:space="preserve"> </t>
    </r>
    <r>
      <rPr>
        <b/>
        <sz val="16"/>
        <color theme="4" tint="-0.499984740745262"/>
        <rFont val="Arial"/>
        <family val="2"/>
      </rPr>
      <t>(EUR/AK)  -Einzelunternehmen und Personengesellschaften-</t>
    </r>
  </si>
  <si>
    <t/>
  </si>
  <si>
    <t xml:space="preserve">   Einkommen (Ordentliches Ergebnis+ Personalaufwand)</t>
  </si>
  <si>
    <t xml:space="preserve">   Kennzahl</t>
  </si>
  <si>
    <t xml:space="preserve">   Die Kennzahlenwerte des Betriebes werden automatisch aus den Berechnungstabellen übernommen!</t>
  </si>
  <si>
    <t xml:space="preserve">    2017 
2017/18</t>
  </si>
  <si>
    <t xml:space="preserve">    2019 
2019/20</t>
  </si>
  <si>
    <r>
      <t xml:space="preserve">2.a </t>
    </r>
    <r>
      <rPr>
        <sz val="11"/>
        <rFont val="Arial"/>
        <family val="2"/>
      </rPr>
      <t xml:space="preserve">                                                                  </t>
    </r>
  </si>
  <si>
    <t xml:space="preserve">1.   </t>
  </si>
  <si>
    <t xml:space="preserve">2.b </t>
  </si>
  <si>
    <t xml:space="preserve">3.    </t>
  </si>
  <si>
    <t xml:space="preserve">4.   </t>
  </si>
  <si>
    <t xml:space="preserve">5.    </t>
  </si>
  <si>
    <t>Einkommen (Ordentliches Ergebnis+ Personalaufwand)</t>
  </si>
  <si>
    <r>
      <t xml:space="preserve">Eigenkapitalveränderung - ordentlich                             </t>
    </r>
    <r>
      <rPr>
        <sz val="12"/>
        <rFont val="Arial"/>
        <family val="2"/>
      </rPr>
      <t xml:space="preserve">(Einzelunternehmen + Personengesellschaften)  </t>
    </r>
    <r>
      <rPr>
        <b/>
        <sz val="12"/>
        <rFont val="Arial"/>
        <family val="2"/>
      </rPr>
      <t xml:space="preserve">      </t>
    </r>
  </si>
  <si>
    <r>
      <t xml:space="preserve">Eigenkapitalveränderung - ordentlich                              </t>
    </r>
    <r>
      <rPr>
        <sz val="12"/>
        <rFont val="Arial"/>
        <family val="2"/>
      </rPr>
      <t>(Juristische Personen)</t>
    </r>
  </si>
  <si>
    <t>Prüfsumme! Nicht löschen! -&gt;</t>
  </si>
  <si>
    <t>Kennzahl Betrieb im</t>
  </si>
  <si>
    <t>Außerplanmäßige Abschreibungen auf Sachanlagen</t>
  </si>
  <si>
    <r>
      <t xml:space="preserve">Zeitanteiliger Ertrag aus Investitionszuschüssen, wenn kein Sonderposten gebildet oder wenn nicht von Anschaffungskosten abgezogen wurde </t>
    </r>
    <r>
      <rPr>
        <vertAlign val="superscript"/>
        <sz val="10"/>
        <rFont val="Arial"/>
        <family val="2"/>
      </rPr>
      <t>2)</t>
    </r>
  </si>
  <si>
    <t>Veränderung Feldinventar infolge Flächenveränderung, sofern nicht bilanziert (Erhöhung dazuzählen; Minderung abziehen)</t>
  </si>
  <si>
    <t>1.000 EUR/AK</t>
  </si>
  <si>
    <t xml:space="preserve">Ergebnis aus Sonderbilanzen (bei Personen- gesellschaften mit Sonderbetriebsvermögen) </t>
  </si>
  <si>
    <t>2)</t>
  </si>
  <si>
    <t>Einlagen stiller Gesellschafter (Geschäftsjahr)</t>
  </si>
  <si>
    <t xml:space="preserve">Eigenkapital am Ende (Geschäftsjahr)
</t>
  </si>
  <si>
    <t>1499
+1516</t>
  </si>
  <si>
    <t>Eigenkapital gesamt (Geschäftsjahr)</t>
  </si>
  <si>
    <t>+1524</t>
  </si>
  <si>
    <t>-1219</t>
  </si>
  <si>
    <t>50 % des Sonderpostens im Geschäftsjahr (ohne Einlagen stiller Gesellschafter u. Ausgleichsposten für aktiverte Eigenleistungen)</t>
  </si>
  <si>
    <t xml:space="preserve">Eigenkapital  (Vorjahr) </t>
  </si>
  <si>
    <t>3
3</t>
  </si>
  <si>
    <t>50 % des Sonderpostens im Vorjahr (ohne Einlagen stiller Gesellschafter u. Ausgleichsposten für aktiverte Eigenleistungen)</t>
  </si>
  <si>
    <r>
      <rPr>
        <b/>
        <sz val="10"/>
        <rFont val="Arial"/>
        <family val="2"/>
      </rPr>
      <t>(</t>
    </r>
    <r>
      <rPr>
        <sz val="10"/>
        <rFont val="Arial"/>
        <family val="2"/>
      </rPr>
      <t>1523
+1529
-1524
-1526</t>
    </r>
  </si>
  <si>
    <r>
      <t>3
3
3
3</t>
    </r>
    <r>
      <rPr>
        <b/>
        <sz val="10"/>
        <rFont val="Arial"/>
        <family val="2"/>
      </rPr>
      <t>)</t>
    </r>
    <r>
      <rPr>
        <sz val="10"/>
        <rFont val="Arial"/>
        <family val="2"/>
      </rPr>
      <t xml:space="preserve">  *0,5</t>
    </r>
  </si>
  <si>
    <r>
      <t>2
2
2
2</t>
    </r>
    <r>
      <rPr>
        <b/>
        <sz val="10"/>
        <rFont val="Arial"/>
        <family val="2"/>
      </rPr>
      <t>)</t>
    </r>
    <r>
      <rPr>
        <sz val="10"/>
        <rFont val="Arial"/>
        <family val="2"/>
      </rPr>
      <t xml:space="preserve">  *0,5</t>
    </r>
  </si>
  <si>
    <t>Einlagen stiller Gesellschafter (Vorjahr)</t>
  </si>
  <si>
    <t>nicht durch Eigenkapital gedeckter Fehlbetrag (Vorjahr)</t>
  </si>
  <si>
    <t>Eigenkapital gesamt (Vorjahr)</t>
  </si>
  <si>
    <t>(Zwischen-ergebnis)</t>
  </si>
  <si>
    <t>1439
+1516</t>
  </si>
  <si>
    <t>2 oder
2</t>
  </si>
  <si>
    <t>3 oder
3</t>
  </si>
  <si>
    <t>2aKZ_EU</t>
  </si>
  <si>
    <t>2bKZ_Ju</t>
  </si>
  <si>
    <t>Eintragungen für Prüfung von Eintragen für Eigenkapital in Tabelle</t>
  </si>
  <si>
    <t>Prüfsumme(</t>
  </si>
  <si>
    <t xml:space="preserve">2) </t>
  </si>
  <si>
    <t>Ab 2018/19 wird die Tilgung von Darlehen einheitlich für alle Rechtsformen über den BMEL-Code 3996 Sp. 9 erfasst.</t>
  </si>
  <si>
    <t xml:space="preserve">3) </t>
  </si>
  <si>
    <t>4)</t>
  </si>
  <si>
    <t>Prosperitätsprüfung</t>
  </si>
  <si>
    <t xml:space="preserve">Die Prüfung erfolgt anhand der Kennzahl Einkommen im letzten vorzulegenden Jahr (aktuelles Jahr). Dazu müssen die notwendigen Daten im Berechnungsblatt "Einkommen" für das aktuelle Jahr (einschließlich der berechneten AK) eingetragen werden. </t>
  </si>
  <si>
    <t>Programminterne Berechnung der Ratingnoten sowie Bewertung des Betriebes</t>
  </si>
  <si>
    <t xml:space="preserve">Das letzte vorzulegende Jahr (aktuelles Jahr) bitte in das rechte Feld eintragen. </t>
  </si>
  <si>
    <t>Entsprechend des Bewertungsrahmens erhält jede Kennzahl eine Ratingnote. Benotet werden die dreijährigen Mittelwerte. Aus der Summe der 5 Ratingnoten ergibt sich die Bewertung des Betriebes in Punkten.</t>
  </si>
  <si>
    <r>
      <t xml:space="preserve">Ergebnis aus Sonderbilanzen </t>
    </r>
    <r>
      <rPr>
        <sz val="9"/>
        <rFont val="Arial"/>
        <family val="2"/>
      </rPr>
      <t>(bei Personen-gesellschaften mit Sonderbetriebsvermögen)</t>
    </r>
  </si>
  <si>
    <t xml:space="preserve">Programminterne Bestimmung und Ausweis der Ratingklasse </t>
  </si>
  <si>
    <t>3)</t>
  </si>
  <si>
    <t>6a</t>
  </si>
  <si>
    <t>6b</t>
  </si>
  <si>
    <t>Rechtsformschlüssel ( BMEL-Code: 0020 Spalte2)</t>
  </si>
  <si>
    <r>
      <t xml:space="preserve"> ► Eigenkapitalveränderung</t>
    </r>
    <r>
      <rPr>
        <sz val="9"/>
        <color theme="2" tint="-0.499984740745262"/>
        <rFont val="Arial"/>
        <family val="2"/>
      </rPr>
      <t xml:space="preserve"> für Einzeluntern. u. Pers.gesellsch.</t>
    </r>
  </si>
  <si>
    <r>
      <t xml:space="preserve"> ► Eigenkapitalveränderung</t>
    </r>
    <r>
      <rPr>
        <sz val="9"/>
        <color theme="2" tint="-0.499984740745262"/>
        <rFont val="Arial"/>
        <family val="2"/>
      </rPr>
      <t xml:space="preserve"> für juristische Personen</t>
    </r>
  </si>
  <si>
    <t xml:space="preserve">Die Kennzahlen Einkommen und Eigenkapitalveränderung werden in Relation zu den Vollarbeitskräften ausgewiesen. Desweiteren erfolgt bei Einzelunternehmen und Personengesellschaften die Berechnung der Kennzahl Gesamtkapitalrentabilität unter Berücksichtigung des Lohnansatzes. </t>
  </si>
  <si>
    <t xml:space="preserve">Bitte alle Beträge ohne Vorzeichen eintragen!
</t>
  </si>
  <si>
    <t>Prüfung von Fördernotwendigkeit (Prosperität) und Förderwürdigkeit der Landwirtschaftsbetriebe</t>
  </si>
  <si>
    <t xml:space="preserve">               der Landwirtschaftsbetriebe             </t>
  </si>
  <si>
    <t xml:space="preserve">Prüfung von Prosperität und Förderwürdigkeit der landwirtschaftlichen Betriebe             </t>
  </si>
  <si>
    <t>Prüfung von Prosperität und Förderwürdigkeit der Landwirtschaftsbetriebe</t>
  </si>
  <si>
    <t xml:space="preserve">Prüfung von Prosperität und Förderwürdigkeit 
der Landwirtschaftsbetriebe </t>
  </si>
  <si>
    <r>
      <t xml:space="preserve">  MENÜ / zu den Kennzahlen</t>
    </r>
    <r>
      <rPr>
        <b/>
        <i/>
        <sz val="12"/>
        <color theme="4" tint="-0.499984740745262"/>
        <rFont val="Arial"/>
        <family val="2"/>
      </rPr>
      <t xml:space="preserve">: </t>
    </r>
    <r>
      <rPr>
        <b/>
        <i/>
        <sz val="10"/>
        <color theme="4" tint="-0.499984740745262"/>
        <rFont val="Arial"/>
        <family val="2"/>
      </rPr>
      <t xml:space="preserve"> </t>
    </r>
    <r>
      <rPr>
        <i/>
        <sz val="10"/>
        <color theme="4" tint="-0.499984740745262"/>
        <rFont val="Arial"/>
        <family val="2"/>
      </rPr>
      <t>(Bitte anklicken)</t>
    </r>
  </si>
  <si>
    <t>Kennzahlenmittel für die Jahre:
(Wirtschafts- od. Kalenderjahr)</t>
  </si>
  <si>
    <t>Kennzahl (3j. Mittelwert)
 Betrieb</t>
  </si>
  <si>
    <r>
      <t xml:space="preserve">  MENÜ / zu den Kennzahlen</t>
    </r>
    <r>
      <rPr>
        <b/>
        <i/>
        <sz val="12"/>
        <color theme="4" tint="-0.499984740745262"/>
        <rFont val="Arial"/>
        <family val="2"/>
      </rPr>
      <t xml:space="preserve">:  </t>
    </r>
    <r>
      <rPr>
        <b/>
        <i/>
        <sz val="10"/>
        <color theme="4" tint="-0.499984740745262"/>
        <rFont val="Arial"/>
        <family val="2"/>
      </rPr>
      <t xml:space="preserve">        </t>
    </r>
    <r>
      <rPr>
        <i/>
        <sz val="9"/>
        <color theme="4" tint="-0.499984740745262"/>
        <rFont val="Arial"/>
        <family val="2"/>
      </rPr>
      <t>(Bitte anklicken)</t>
    </r>
  </si>
  <si>
    <r>
      <t xml:space="preserve">  MENÜ / zu den Kennzahlen</t>
    </r>
    <r>
      <rPr>
        <b/>
        <i/>
        <sz val="12"/>
        <color theme="4" tint="-0.499984740745262"/>
        <rFont val="Arial"/>
        <family val="2"/>
      </rPr>
      <t xml:space="preserve">:  </t>
    </r>
    <r>
      <rPr>
        <b/>
        <i/>
        <sz val="10"/>
        <color theme="4" tint="-0.499984740745262"/>
        <rFont val="Arial"/>
        <family val="2"/>
      </rPr>
      <t xml:space="preserve">        </t>
    </r>
    <r>
      <rPr>
        <i/>
        <sz val="10"/>
        <color theme="4" tint="-0.499984740745262"/>
        <rFont val="Arial"/>
        <family val="2"/>
      </rPr>
      <t>(Bitte anklicken)</t>
    </r>
  </si>
  <si>
    <r>
      <t xml:space="preserve">  MENÜ / zu den Kennzahlen</t>
    </r>
    <r>
      <rPr>
        <b/>
        <i/>
        <sz val="12"/>
        <color theme="4" tint="-0.499984740745262"/>
        <rFont val="Arial"/>
        <family val="2"/>
      </rPr>
      <t xml:space="preserve">:  </t>
    </r>
    <r>
      <rPr>
        <b/>
        <i/>
        <sz val="10"/>
        <color theme="4" tint="-0.499984740745262"/>
        <rFont val="Arial"/>
        <family val="2"/>
      </rPr>
      <t xml:space="preserve">   </t>
    </r>
    <r>
      <rPr>
        <i/>
        <sz val="10"/>
        <color theme="4" tint="-0.499984740745262"/>
        <rFont val="Arial"/>
        <family val="2"/>
      </rPr>
      <t>(Bitte anklicken)</t>
    </r>
  </si>
  <si>
    <r>
      <t>2)</t>
    </r>
    <r>
      <rPr>
        <sz val="10"/>
        <rFont val="Arial"/>
        <family val="2"/>
      </rPr>
      <t xml:space="preserve"> weitere Wirtschaftvorgänge bei Bedarf</t>
    </r>
  </si>
  <si>
    <r>
      <t xml:space="preserve">  MENÜ / zu den Kennzahlen</t>
    </r>
    <r>
      <rPr>
        <b/>
        <i/>
        <sz val="12"/>
        <color theme="4" tint="-0.499984740745262"/>
        <rFont val="Arial"/>
        <family val="2"/>
      </rPr>
      <t xml:space="preserve">:  </t>
    </r>
    <r>
      <rPr>
        <b/>
        <i/>
        <sz val="10"/>
        <color theme="4" tint="-0.499984740745262"/>
        <rFont val="Arial"/>
        <family val="2"/>
      </rPr>
      <t xml:space="preserve">      </t>
    </r>
    <r>
      <rPr>
        <i/>
        <sz val="10"/>
        <color theme="4" tint="-0.499984740745262"/>
        <rFont val="Arial"/>
        <family val="2"/>
      </rPr>
      <t>(Bitte anklicken)</t>
    </r>
  </si>
  <si>
    <r>
      <t>3)</t>
    </r>
    <r>
      <rPr>
        <sz val="10"/>
        <rFont val="Arial"/>
        <family val="2"/>
      </rPr>
      <t xml:space="preserve"> weitere Wirtschaftvorgänge bei Bedarf</t>
    </r>
  </si>
  <si>
    <t xml:space="preserve">Prüfung von Prosperität und Förderwürdigkeit
der Landwirtschaftsbetriebe </t>
  </si>
  <si>
    <t>- einschließlich Berechnung der Einzelkennzahlen für 3 Jahre -</t>
  </si>
  <si>
    <t>Ermittlung der Voll-Arbeitskräfte (AK) sowie für Einzelunternehmen und GbR zusätzlich Ermittlung des Lohnansatzes</t>
  </si>
  <si>
    <t>Eintragen von Daten aus jedem der drei vorzulegenden Jahresabschlüsse. Programminterne Berechnung von  Mittelwerten aus den drei Jahren für jede der 5 Rating-Kennzahlen.</t>
  </si>
  <si>
    <t>Ausgehend von der Anzahl von Bewertungspunkten fällt der Betrieb in eine der 3 Ratingklassen. Das Betriebsrating ist als Anlage 3 dem ILU-Antrag als Nachweis beizufügen.</t>
  </si>
  <si>
    <t>50 % des Sonderpostens im Geschäftsjahr (ohne Einlagen stiller Gesellschafter u. Ausgleichsposten für aktivierte Eigenleistungen)</t>
  </si>
  <si>
    <t>50 % des Sonderpostens im Vorjahr (ohne Einlagen stiller Gesellschafter u. Ausgleichsposten für aktivierte Eigenleistungen)</t>
  </si>
  <si>
    <t>50 % des Sonderpostens (ohne Einlagen stiller Gesellschafter u. Ausgleichsposten für aktivierte Eigenleistungen)</t>
  </si>
  <si>
    <t>Die Daten (lfd. Nr. 1 bis 4)  für die Berechnung von "Eigenkapital gesamt" werden automatisch aus der Berechnungstabelle "Eigenkapitalveränderung" übernommen, sofern Sie im Blatt 'Ergebnis' (Rating) den Rechtsformschlüssel eingetragen haben.</t>
  </si>
  <si>
    <r>
      <t xml:space="preserve">  MENÜ / zu den Kennzahlen</t>
    </r>
    <r>
      <rPr>
        <b/>
        <i/>
        <sz val="12"/>
        <color theme="4" tint="-0.499984740745262"/>
        <rFont val="Arial"/>
        <family val="2"/>
      </rPr>
      <t xml:space="preserve">:  </t>
    </r>
    <r>
      <rPr>
        <b/>
        <i/>
        <sz val="10"/>
        <color theme="4" tint="-0.499984740745262"/>
        <rFont val="Arial"/>
        <family val="2"/>
      </rPr>
      <t xml:space="preserve">     </t>
    </r>
    <r>
      <rPr>
        <i/>
        <sz val="10"/>
        <color theme="4" tint="-0.499984740745262"/>
        <rFont val="Arial"/>
        <family val="2"/>
      </rPr>
      <t>(Bitte anklicken)</t>
    </r>
  </si>
  <si>
    <r>
      <rPr>
        <b/>
        <sz val="10"/>
        <rFont val="Arial"/>
        <family val="2"/>
      </rPr>
      <t>(</t>
    </r>
    <r>
      <rPr>
        <sz val="10"/>
        <rFont val="Arial"/>
        <family val="2"/>
      </rPr>
      <t>2381
+2382
+2383</t>
    </r>
  </si>
  <si>
    <r>
      <t>5
5
5</t>
    </r>
    <r>
      <rPr>
        <b/>
        <sz val="10"/>
        <rFont val="Arial"/>
        <family val="2"/>
      </rPr>
      <t>)</t>
    </r>
  </si>
  <si>
    <t>Zinszuschüsse (jährl. Zahlungen, Auflösung RAP aufgrund von Ein-malzahlungen bzw. Ablösungs-betrag für Zinszuschüsse bei Betriebsaufgabe)</t>
  </si>
  <si>
    <t>Lohnansatz für nicht entlohnte Arbeitskräfte</t>
  </si>
  <si>
    <t xml:space="preserve">ordentl. betriebsw. Ergebnis </t>
  </si>
  <si>
    <t>Die Daten werden  aus der Berechnungstabelle "1KZ" (Einkommen) übernommen.</t>
  </si>
  <si>
    <t>Die Daten werden  aus der Berechnungstabelle "AK_EU_PG_JUR_Lohnans" (Arbeitskräfte und Lohnansatz) übernommen.</t>
  </si>
  <si>
    <t>Die Daten werden  aus der Berechnungstabelle "3KZ" (Eigenkapitalquote) übernommen.</t>
  </si>
  <si>
    <t>Eigenkapitalveränderung, ordentlich (Einzeluntern. u.Personengesell.)</t>
  </si>
  <si>
    <t>Eigenkapitalveränderung, ordentlich (juristische Personen)</t>
  </si>
  <si>
    <t>Werte werden aus der Berechnungstabelle "2aKZ_EU" oder "2bKZ_JUR" (Eigenkapitalveränderung) entsprechend Berechnungsvariante/Rechtsform übernommen.</t>
  </si>
  <si>
    <t>Werte werden aus der Berechnungstabelle "4KZ" (Gesamtkapitalrentabilität)  übernommen.</t>
  </si>
  <si>
    <t xml:space="preserve">Erträge aus der Auflösung von Sonderposten mit Rücklageanteil </t>
  </si>
  <si>
    <t>Einstellungen in Sonderposten für Investitions-zulagen/-zuschüsse</t>
  </si>
  <si>
    <r>
      <t xml:space="preserve">Bitte alle Angaben als Beträge ohne Vorzeichen eintragen!
Ausnahmen: </t>
    </r>
    <r>
      <rPr>
        <b/>
        <sz val="10"/>
        <rFont val="Arial"/>
        <family val="2"/>
      </rPr>
      <t>Positionen aus der Bilanz, Gewinn/Verlust bzw.JÜS/JFB, Veränderungen Feldinventar, Ergebnis aus Sonderbilanzen, Steuern vom Einkommen u. Ertrag</t>
    </r>
  </si>
  <si>
    <t xml:space="preserve">Veränderung der Sonderposten für Investitionszulagen/zuschüsse (aus Bilanz) </t>
  </si>
  <si>
    <r>
      <rPr>
        <vertAlign val="superscript"/>
        <sz val="9"/>
        <rFont val="Arial"/>
        <family val="2"/>
      </rPr>
      <t>1)</t>
    </r>
    <r>
      <rPr>
        <sz val="9"/>
        <rFont val="Arial"/>
        <family val="2"/>
      </rPr>
      <t xml:space="preserve"> Kennzahl-Nummer entsprechend TLLLR-Leistungsvergleich bzw. "Stuttgarter Programm" des BMEL</t>
    </r>
  </si>
  <si>
    <t>Bedeutung der Farben in den Tabellen</t>
  </si>
  <si>
    <r>
      <t>1)</t>
    </r>
    <r>
      <rPr>
        <sz val="10"/>
        <rFont val="Arial"/>
        <family val="2"/>
      </rPr>
      <t xml:space="preserve"> Kennzahlen - Nr. im TLLLR Leistungs-/Betriebsvergleich</t>
    </r>
  </si>
  <si>
    <t>dar. AK insgesamt (ohne Aushilfs- und Saisonkräfte)</t>
  </si>
  <si>
    <t xml:space="preserve">Arbeitskräfte insgesamt </t>
  </si>
  <si>
    <r>
      <t xml:space="preserve">Erträge aus Investitionszuschüssen, </t>
    </r>
    <r>
      <rPr>
        <u/>
        <sz val="10"/>
        <color rgb="FFFF0000"/>
        <rFont val="Arial"/>
        <family val="2"/>
      </rPr>
      <t>nur wenn</t>
    </r>
    <r>
      <rPr>
        <sz val="10"/>
        <color rgb="FFFF0000"/>
        <rFont val="Arial"/>
        <family val="2"/>
      </rPr>
      <t xml:space="preserve"> diese vollgewinnwirksam gebucht</t>
    </r>
    <r>
      <rPr>
        <sz val="10"/>
        <rFont val="Arial"/>
        <family val="2"/>
      </rPr>
      <t xml:space="preserve"> wurden (kein Sonderposten gebildet, nicht von Anschaffungskosten abgezogen)</t>
    </r>
  </si>
  <si>
    <t xml:space="preserve">     (Version für Betriebe  ohne oder mit geringer Fläche) </t>
  </si>
  <si>
    <r>
      <t xml:space="preserve">Backrahmen- Landwirtschaft für Betriebe mit geringen bzw. ohne Flächen! Veränderter Ausweis </t>
    </r>
    <r>
      <rPr>
        <b/>
        <u/>
        <sz val="16"/>
        <color rgb="FFFF0000"/>
        <rFont val="Arial"/>
        <family val="2"/>
      </rPr>
      <t>EKV:-&gt; in EUR/AK</t>
    </r>
  </si>
  <si>
    <t>(Version für Betriebe  mit geringen bzw. ohne Flächen)</t>
  </si>
  <si>
    <t>Schlüssel</t>
  </si>
  <si>
    <t>ordentl. Eigenkapitalveränderung je AK</t>
  </si>
  <si>
    <t>ordentl. Eigenkapitalveränderung je hAK</t>
  </si>
  <si>
    <t>EUR/hAK</t>
  </si>
  <si>
    <t xml:space="preserve"> ► Code Rechtsformen (Schlüssel)</t>
  </si>
  <si>
    <t xml:space="preserve"> ► Erläuterungen zum Lohnansatz</t>
  </si>
  <si>
    <t xml:space="preserve">Hinweise  </t>
  </si>
  <si>
    <t>Seite 1 von 2</t>
  </si>
  <si>
    <t>Rechtsformschlüssel im BMEL*-Jahresabschluss</t>
  </si>
  <si>
    <t>Erläuterungen zum Lohnansatz und Betriebsleiterzuschlag (BLZ)</t>
  </si>
  <si>
    <t xml:space="preserve"> ► zurück zu Arbeitskräfte und Lohnansatz </t>
  </si>
  <si>
    <t xml:space="preserve">Der Lohnansatz als kalkulatorischer Lohn der nicht entlohnten AK (in erster Linie der Familien-AK) wird jährlich auf der Basis der vom BMEL herausgegebenen Richtsätze ermittelt. Dabei wird für mitarbeitende Familienangehörige ein niedrigerer Richtsatz bestimmt als für den Betriebsleiter. </t>
  </si>
  <si>
    <r>
      <t xml:space="preserve">Lohnansätze - Landwirtschaft (Richtwerte BMEL) </t>
    </r>
    <r>
      <rPr>
        <b/>
        <sz val="10"/>
        <color theme="4" tint="-0.499984740745262"/>
        <rFont val="Arial"/>
        <family val="2"/>
      </rPr>
      <t xml:space="preserve"> </t>
    </r>
  </si>
  <si>
    <t xml:space="preserve">     2018   
2018/19</t>
  </si>
  <si>
    <t xml:space="preserve">Der Lohnansatz des Betriebsleiters errechnet sich aus einem fixen Grundlohn zzgl. Betriebsleiterzuschlag (BLZ). </t>
  </si>
  <si>
    <t>Betriebsleiterzuschlag - Landwirtschaft</t>
  </si>
  <si>
    <t xml:space="preserve">   1.   Die landwirtschaftliche genutzte Fläche trägt mit einem Koeffizienten von 3,17 € je ha zum BLZ  bei. </t>
  </si>
  <si>
    <t xml:space="preserve">   4.   Mit jeder im Betrieb beschäftigten Arbeitskraft verringert sich der BLZ um 227 Euro. </t>
  </si>
  <si>
    <r>
      <t xml:space="preserve"> ► Eigenkapitalveränderung</t>
    </r>
    <r>
      <rPr>
        <sz val="9"/>
        <color theme="4" tint="-0.499984740745262"/>
        <rFont val="Arial"/>
        <family val="2"/>
      </rPr>
      <t xml:space="preserve"> für Einzelunternehmen (EU) u. Personengesellschaften (PG)</t>
    </r>
  </si>
  <si>
    <r>
      <t>► Erläuterung Lohnansatz u. Betriebsleiterzuschlag</t>
    </r>
    <r>
      <rPr>
        <b/>
        <sz val="9"/>
        <color theme="4" tint="-0.499984740745262"/>
        <rFont val="Arial"/>
        <family val="2"/>
      </rPr>
      <t xml:space="preserve"> </t>
    </r>
    <r>
      <rPr>
        <sz val="9"/>
        <color theme="4" tint="-0.499984740745262"/>
        <rFont val="Arial"/>
        <family val="2"/>
      </rPr>
      <t>(für EU+PG)</t>
    </r>
  </si>
  <si>
    <t>Für den Betriebsleiter und weitere nichtentlohnte Arbeitskräfte müssen der Grundlohn und der landwirtschaftliche Lohnansatz eingetragen sowie der Betriebsleiterzuschlag (BLZ) berechnet werden.</t>
  </si>
  <si>
    <t>► zurück zum Seitenanfang     (Bitte anklicken)</t>
  </si>
  <si>
    <r>
      <rPr>
        <b/>
        <sz val="16"/>
        <color theme="4" tint="-0.499984740745262"/>
        <rFont val="Arial"/>
        <family val="2"/>
      </rPr>
      <t>Einkommen  (EUR/Arbeitskraft)</t>
    </r>
    <r>
      <rPr>
        <b/>
        <sz val="18"/>
        <color theme="4" tint="-0.499984740745262"/>
        <rFont val="Arial"/>
        <family val="2"/>
      </rPr>
      <t xml:space="preserve">
</t>
    </r>
    <r>
      <rPr>
        <sz val="14"/>
        <color theme="4" tint="-0.499984740745262"/>
        <rFont val="Arial"/>
        <family val="2"/>
      </rPr>
      <t>(Ordentliches betriebswirtschaftliches Ergebnis + Personalaufwand)</t>
    </r>
  </si>
  <si>
    <t>Zurück zum Seitenanfang (Bitte anklicken)</t>
  </si>
  <si>
    <t>Zurück zum Seitenanfang   (Bitte anklicken)</t>
  </si>
  <si>
    <t xml:space="preserve"> ► gehe zu Arbeitskräfte und Lohnansatz</t>
  </si>
  <si>
    <t>Unter "Ergebnis" (Rating) die Felder "Betrieb", "Rechtsform" und "Jahre" ausfüllen</t>
  </si>
  <si>
    <t xml:space="preserve">Eintragen der Werte in den Berechnungstabellen </t>
  </si>
  <si>
    <t>Einheit</t>
  </si>
  <si>
    <t xml:space="preserve"> Position</t>
  </si>
  <si>
    <t xml:space="preserve">  Position</t>
  </si>
  <si>
    <r>
      <t>Lohnansätze</t>
    </r>
    <r>
      <rPr>
        <b/>
        <u/>
        <sz val="12"/>
        <color theme="4" tint="-0.499984740745262"/>
        <rFont val="Arial"/>
        <family val="2"/>
      </rPr>
      <t xml:space="preserve"> - Landwirtschaft(Richtwerte BMEL) </t>
    </r>
    <r>
      <rPr>
        <b/>
        <sz val="12"/>
        <color theme="4" tint="-0.499984740745262"/>
        <rFont val="Arial"/>
        <family val="2"/>
      </rPr>
      <t xml:space="preserve"> </t>
    </r>
  </si>
  <si>
    <t>Kalkulationstabellen und Kalkulationshinweise zur Feststellung der Fördernotwendigkeit und Förderwürdigkeit 
- Investitionsförderung landwirtschaftlicher Unternehmen (ILU 2023) -</t>
  </si>
  <si>
    <t xml:space="preserve">A. Hoffmann      </t>
  </si>
  <si>
    <t xml:space="preserve">0361 574062-598   
andre.Hoffman@tlllr.thueringen.de </t>
  </si>
  <si>
    <t xml:space="preserve">G. Herold      </t>
  </si>
  <si>
    <t xml:space="preserve">    2020
2020/21</t>
  </si>
  <si>
    <t xml:space="preserve">     2021  
2021/22</t>
  </si>
  <si>
    <t xml:space="preserve">    2022 
2022/23</t>
  </si>
  <si>
    <r>
      <t xml:space="preserve">allgemeine Hinweise :    </t>
    </r>
    <r>
      <rPr>
        <sz val="11"/>
        <rFont val="Arial"/>
        <family val="2"/>
      </rPr>
      <t xml:space="preserve">
- Eine Voll-Arbeitskraft (AK) entspricht einer vollbeschäftigten Person mit einem Alter über 18 und unter 68 Jahren. Die Voll-AK wird mit 2100 Stunden  Jahresarbeitszeit (einschl. Urlaub) bzw. 8 Stunden täglicher Arbeitszeit veranschlagt.
- Bei Personen im Alter von 15 bis 18 Jahren ist der AK-Wert nach der Arbeitszeit mit 0,7 zu multiplizieren. Bei Personen im Alter von über 67 Jahren ist der AK-Wert nach der Arbeitszeit mit 0,5 zu multiplizieren. Die Kürzung der AK wegen Alters ist nicht beim Betriebsleiter vorzunehmen. Eine Person kann eine Voll-AK nicht überschreiten.    
- Ein Auszubildender entspricht 0,7 Vollarbeitskräften (bei ganzjähriger Beschäftigung). Bei Beschäftigung unter 1 Jahr Personen bitte anteilig eintragen.  
- Für nicht ständig beschäftigte Personen (in Teilzeit oder saisonal Beschäftigte) sind die AK-Einheiten anteilig zu berechnen.     </t>
    </r>
    <r>
      <rPr>
        <sz val="10"/>
        <rFont val="Arial"/>
        <family val="2"/>
      </rPr>
      <t xml:space="preserve">
</t>
    </r>
  </si>
  <si>
    <t xml:space="preserve">    2020 
2020/21</t>
  </si>
  <si>
    <t xml:space="preserve">    2021 
2021/22</t>
  </si>
  <si>
    <t>Personalaufwand</t>
  </si>
  <si>
    <t>Betriebliche Unfallversicherung</t>
  </si>
  <si>
    <r>
      <rPr>
        <vertAlign val="superscript"/>
        <sz val="10"/>
        <rFont val="Arial"/>
        <family val="2"/>
      </rPr>
      <t>3)</t>
    </r>
    <r>
      <rPr>
        <sz val="10"/>
        <rFont val="Arial"/>
        <family val="2"/>
      </rPr>
      <t xml:space="preserve"> Übernahme der Voll-Arbeitskräfte erfolgt automatisch entsprechend der Rechtsform aus dem Berechnungsblatt "AK_Lohnansatz (Arbeitskräfte und Lohnansatz)". </t>
    </r>
  </si>
  <si>
    <t>1)  2)</t>
  </si>
  <si>
    <r>
      <t xml:space="preserve">1) </t>
    </r>
    <r>
      <rPr>
        <sz val="10"/>
        <rFont val="Arial"/>
        <family val="2"/>
      </rPr>
      <t>Hier ist generell ein Ertrag</t>
    </r>
    <r>
      <rPr>
        <vertAlign val="superscript"/>
        <sz val="10"/>
        <rFont val="Arial"/>
        <family val="2"/>
      </rPr>
      <t xml:space="preserve"> </t>
    </r>
    <r>
      <rPr>
        <sz val="10"/>
        <rFont val="Arial"/>
        <family val="2"/>
      </rPr>
      <t xml:space="preserve">anzugeben, wenn lfd. Nr. 5  (BMEL-Code 2371 Sp.5) belegt ist!
</t>
    </r>
    <r>
      <rPr>
        <vertAlign val="superscript"/>
        <sz val="10"/>
        <rFont val="Arial"/>
        <family val="2"/>
      </rPr>
      <t xml:space="preserve">2) </t>
    </r>
    <r>
      <rPr>
        <sz val="10"/>
        <rFont val="Arial"/>
        <family val="2"/>
      </rPr>
      <t>Position</t>
    </r>
    <r>
      <rPr>
        <vertAlign val="superscript"/>
        <sz val="10"/>
        <rFont val="Arial"/>
        <family val="2"/>
      </rPr>
      <t xml:space="preserve"> </t>
    </r>
    <r>
      <rPr>
        <sz val="10"/>
        <rFont val="Arial"/>
        <family val="2"/>
      </rPr>
      <t xml:space="preserve">im BMEL-Jahresabschluß nicht benannt, kann zusätzlich berücksichtigt werden. 
</t>
    </r>
    <r>
      <rPr>
        <vertAlign val="superscript"/>
        <sz val="10"/>
        <rFont val="Arial"/>
        <family val="2"/>
      </rPr>
      <t/>
    </r>
  </si>
  <si>
    <r>
      <t xml:space="preserve">Arbeitskräfte insgesamt </t>
    </r>
    <r>
      <rPr>
        <vertAlign val="superscript"/>
        <sz val="10"/>
        <rFont val="Arial"/>
        <family val="2"/>
      </rPr>
      <t>3)</t>
    </r>
  </si>
  <si>
    <r>
      <t xml:space="preserve">Nur Abschreibungen aus Code 3076 Spalte 9 </t>
    </r>
    <r>
      <rPr>
        <sz val="10"/>
        <rFont val="Arial"/>
        <family val="2"/>
      </rPr>
      <t>von Dauerkulturen  mit einer Nutzungsdauer &gt;= 10 Jahre eintragen (z. B., Baumobstgehölze, Strauchbeeren, Schnittgehölze, Hopfen- und Rebanlagen).</t>
    </r>
  </si>
  <si>
    <r>
      <t>Tilgung von Darlehen</t>
    </r>
    <r>
      <rPr>
        <sz val="9"/>
        <rFont val="Arial"/>
        <family val="2"/>
      </rPr>
      <t xml:space="preserve"> (bis 2017/18 nur für Einzelunternehmen) ab 2018/19 einheitlich für alle Rechtsformen </t>
    </r>
    <r>
      <rPr>
        <vertAlign val="superscript"/>
        <sz val="9"/>
        <rFont val="Arial"/>
        <family val="2"/>
      </rPr>
      <t>1)</t>
    </r>
  </si>
  <si>
    <t>Abschreibungen Gebäude/baul. Anlagen</t>
  </si>
  <si>
    <r>
      <t xml:space="preserve">Abschreibungen Dauerkulturen </t>
    </r>
    <r>
      <rPr>
        <vertAlign val="superscript"/>
        <sz val="10"/>
        <rFont val="Arial"/>
        <family val="2"/>
      </rPr>
      <t>4)</t>
    </r>
  </si>
  <si>
    <t>2381
2382
2383</t>
  </si>
  <si>
    <t>5
5
5</t>
  </si>
  <si>
    <r>
      <rPr>
        <b/>
        <sz val="12"/>
        <rFont val="Arial"/>
        <family val="2"/>
      </rPr>
      <t>Ziel und Datengrundlage</t>
    </r>
    <r>
      <rPr>
        <b/>
        <sz val="11"/>
        <rFont val="Arial"/>
        <family val="2"/>
      </rPr>
      <t xml:space="preserve"> </t>
    </r>
    <r>
      <rPr>
        <b/>
        <sz val="10"/>
        <rFont val="Arial"/>
        <family val="2"/>
      </rPr>
      <t xml:space="preserve">
</t>
    </r>
    <r>
      <rPr>
        <sz val="10"/>
        <rFont val="Arial"/>
        <family val="2"/>
      </rPr>
      <t xml:space="preserve">Die vorliegenden Kalkulationstabellen dienen dazu, ein Unternehmen einer Ratingklasse entsprechend ILU-Förderrichtlinie zuzuordnen.
Grundlage der Berechnung sollten die BMEL-Jahresabschlüsse der zurückliegenden 3 Jahre des Betriebes sein. Liegen keine BMEL-Jahresabschlüsse vor, können Angaben aus handelsrechtlichen oder steuerlichen Abschlüssen herangezogen werden.
Das Betriebsrating basiert auf 5 ausgewählten Kennzahlen. Die Berechnung der Kennzahlen ist in den "Hinweisen und Erläuterungen zum Betriebsrating" beschrieben.                                                                                                        In der vorliegenden Version (Rating mit Kennzahlenberechnung) können im Vergleich zur Kurzversion (Nutzung der im Leistugsvergleich berechneten Mittelwerte) ausgehend von den Algorithmen des Stuttgarter Programmes des BMEL* weitere Wirtschaftsvorgänge berücksichtigt werden. Des Weiteren erfolgt die Berechnung der Eigenkapitalveränderung für alle Rechtsformen auf Grundlage der Bilanz. Bei der Berechnung der Kennzahl 5 (Ausschöpfung dermittelfristigen Kapitaldienstgrenze) können außerdem die Abschreibung für Dauerkulturen ab einer 10jähriger Nutzung einbezogen werden.                                                                                                                            </t>
    </r>
  </si>
  <si>
    <t>Steuern von Einkommen und Ertrag (bei juristischen Personen)</t>
  </si>
  <si>
    <r>
      <t xml:space="preserve">1) </t>
    </r>
    <r>
      <rPr>
        <sz val="10"/>
        <rFont val="Arial"/>
        <family val="2"/>
      </rPr>
      <t>Position</t>
    </r>
    <r>
      <rPr>
        <vertAlign val="superscript"/>
        <sz val="10"/>
        <rFont val="Arial"/>
        <family val="2"/>
      </rPr>
      <t xml:space="preserve"> </t>
    </r>
    <r>
      <rPr>
        <sz val="10"/>
        <rFont val="Arial"/>
        <family val="2"/>
      </rPr>
      <t>wird BMEL-Jahresabschluß nicht benannt, kann zusätzlich berücksichtigt werden.</t>
    </r>
    <r>
      <rPr>
        <vertAlign val="superscript"/>
        <sz val="10"/>
        <rFont val="Arial"/>
        <family val="2"/>
      </rPr>
      <t xml:space="preserve"> </t>
    </r>
  </si>
  <si>
    <t>zeitanteiliger Ertrag aus Investitionszuschüssen</t>
  </si>
  <si>
    <r>
      <rPr>
        <vertAlign val="superscript"/>
        <sz val="10"/>
        <rFont val="Arial"/>
        <family val="2"/>
      </rPr>
      <t>2)</t>
    </r>
    <r>
      <rPr>
        <sz val="10"/>
        <rFont val="Arial"/>
        <family val="2"/>
      </rPr>
      <t xml:space="preserve"> Übernahme der Voll-AK entsprechend Rechtsform aus dem Blatt "AK_Lohnansatz" </t>
    </r>
  </si>
  <si>
    <r>
      <t>Voll-Arbeitskräfte insgesamt</t>
    </r>
    <r>
      <rPr>
        <vertAlign val="superscript"/>
        <sz val="10"/>
        <rFont val="Arial"/>
        <family val="2"/>
      </rPr>
      <t xml:space="preserve"> 2)</t>
    </r>
  </si>
  <si>
    <r>
      <t xml:space="preserve">1) </t>
    </r>
    <r>
      <rPr>
        <sz val="10"/>
        <rFont val="Arial"/>
        <family val="2"/>
      </rPr>
      <t>Position wird</t>
    </r>
    <r>
      <rPr>
        <vertAlign val="superscript"/>
        <sz val="10"/>
        <rFont val="Arial"/>
        <family val="2"/>
      </rPr>
      <t xml:space="preserve"> </t>
    </r>
    <r>
      <rPr>
        <sz val="10"/>
        <rFont val="Arial"/>
        <family val="2"/>
      </rPr>
      <t>im BMEL-Jahresabschluß nicht benannt, kann zusätzlich berücksichtigt werden.</t>
    </r>
    <r>
      <rPr>
        <vertAlign val="superscript"/>
        <sz val="10"/>
        <rFont val="Arial"/>
        <family val="2"/>
      </rPr>
      <t xml:space="preserve"> </t>
    </r>
  </si>
  <si>
    <r>
      <t>Voll-Arbeitskräfte insgesamt</t>
    </r>
    <r>
      <rPr>
        <vertAlign val="superscript"/>
        <sz val="10"/>
        <rFont val="Arial"/>
        <family val="2"/>
      </rPr>
      <t xml:space="preserve"> 1)</t>
    </r>
  </si>
  <si>
    <r>
      <rPr>
        <vertAlign val="superscript"/>
        <sz val="10"/>
        <rFont val="Arial"/>
        <family val="2"/>
      </rPr>
      <t>2)</t>
    </r>
    <r>
      <rPr>
        <sz val="10"/>
        <rFont val="Arial"/>
        <family val="2"/>
      </rPr>
      <t xml:space="preserve"> Die Voll-AK werden entsprechend der Rechtsform aus dem Blatt 'AK_EU_PG_JUR_Lohnansatz' (Arbeitskräfte und Lohnansatz) übernommen. </t>
    </r>
  </si>
  <si>
    <t xml:space="preserve">    2023 
2023/24</t>
  </si>
  <si>
    <t>Version 6.23  vom 01.03.2025</t>
  </si>
  <si>
    <t xml:space="preserve">0361 574062-618  
gudrun.herold@tlllr.thueringen.de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</si>
</sst>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
    <numFmt numFmtId="166" formatCode="_-* #,##0.00\ _€_-;\-* #,##0.00\ _€_-;_-* &quot;-&quot;??\ _€_-;_-@_-"/>
    <numFmt numFmtId="167" formatCode="\+#,##0;\-#,##0"/>
    <numFmt numFmtId="168" formatCode="0_ ;\-0\ "/>
  </numFmts>
  <fonts count="114" x14ac:knownFonts="1">
    <font>
      <sz val="12"/>
      <color theme="1"/>
      <name val="Arial"/>
      <family val="2"/>
    </font>
    <font>
      <sz val="10"/>
      <name val="Arial"/>
      <family val="2"/>
    </font>
    <font>
      <b/>
      <sz val="16"/>
      <name val="Arial"/>
      <family val="2"/>
    </font>
    <font>
      <b/>
      <sz val="18"/>
      <name val="Arial"/>
      <family val="2"/>
    </font>
    <font>
      <b/>
      <sz val="12"/>
      <name val="Arial"/>
      <family val="2"/>
    </font>
    <font>
      <sz val="12"/>
      <name val="Arial"/>
      <family val="2"/>
    </font>
    <font>
      <b/>
      <sz val="14"/>
      <name val="Arial"/>
      <family val="2"/>
    </font>
    <font>
      <b/>
      <sz val="12"/>
      <color rgb="FF0099FF"/>
      <name val="Arial"/>
      <family val="2"/>
    </font>
    <font>
      <b/>
      <sz val="12"/>
      <color indexed="60"/>
      <name val="Arial"/>
      <family val="2"/>
    </font>
    <font>
      <sz val="10"/>
      <color theme="0"/>
      <name val="Arial"/>
      <family val="2"/>
    </font>
    <font>
      <b/>
      <sz val="10"/>
      <color theme="0"/>
      <name val="Arial"/>
      <family val="2"/>
    </font>
    <font>
      <b/>
      <sz val="10"/>
      <color indexed="60"/>
      <name val="Arial"/>
      <family val="2"/>
    </font>
    <font>
      <b/>
      <sz val="10"/>
      <color theme="4" tint="-0.499984740745262"/>
      <name val="Arial"/>
      <family val="2"/>
    </font>
    <font>
      <u/>
      <sz val="10"/>
      <color indexed="12"/>
      <name val="Arial"/>
      <family val="2"/>
    </font>
    <font>
      <b/>
      <sz val="14"/>
      <color indexed="9"/>
      <name val="Arial"/>
      <family val="2"/>
    </font>
    <font>
      <sz val="8"/>
      <name val="Arial"/>
      <family val="2"/>
    </font>
    <font>
      <b/>
      <sz val="10"/>
      <name val="Arial"/>
      <family val="2"/>
    </font>
    <font>
      <sz val="10"/>
      <color indexed="9"/>
      <name val="Arial"/>
      <family val="2"/>
    </font>
    <font>
      <sz val="16"/>
      <name val="Arial"/>
      <family val="2"/>
    </font>
    <font>
      <b/>
      <sz val="12"/>
      <color theme="4" tint="-0.499984740745262"/>
      <name val="Arial"/>
      <family val="2"/>
    </font>
    <font>
      <b/>
      <i/>
      <sz val="12"/>
      <color theme="4" tint="-0.499984740745262"/>
      <name val="Arial"/>
      <family val="2"/>
    </font>
    <font>
      <b/>
      <i/>
      <sz val="10"/>
      <color theme="4" tint="-0.499984740745262"/>
      <name val="Arial"/>
      <family val="2"/>
    </font>
    <font>
      <i/>
      <sz val="9"/>
      <color theme="4" tint="-0.499984740745262"/>
      <name val="Arial"/>
      <family val="2"/>
    </font>
    <font>
      <sz val="10"/>
      <color theme="4" tint="-0.499984740745262"/>
      <name val="Arial"/>
      <family val="2"/>
    </font>
    <font>
      <b/>
      <sz val="11"/>
      <name val="Arial"/>
      <family val="2"/>
    </font>
    <font>
      <sz val="10"/>
      <name val="Arial"/>
      <family val="2"/>
    </font>
    <font>
      <b/>
      <sz val="11"/>
      <color indexed="43"/>
      <name val="Arial"/>
      <family val="2"/>
    </font>
    <font>
      <b/>
      <sz val="11"/>
      <color theme="4" tint="-0.499984740745262"/>
      <name val="Arial"/>
      <family val="2"/>
    </font>
    <font>
      <sz val="9"/>
      <color theme="4" tint="-0.499984740745262"/>
      <name val="Arial"/>
      <family val="2"/>
    </font>
    <font>
      <sz val="11"/>
      <name val="Arial"/>
      <family val="2"/>
    </font>
    <font>
      <sz val="9"/>
      <name val="Arial"/>
      <family val="2"/>
    </font>
    <font>
      <b/>
      <sz val="11"/>
      <color indexed="9"/>
      <name val="Arial"/>
      <family val="2"/>
    </font>
    <font>
      <b/>
      <i/>
      <sz val="11"/>
      <name val="Arial"/>
      <family val="2"/>
    </font>
    <font>
      <b/>
      <sz val="11"/>
      <color indexed="61"/>
      <name val="Arial"/>
      <family val="2"/>
    </font>
    <font>
      <b/>
      <sz val="10"/>
      <color indexed="61"/>
      <name val="Arial"/>
      <family val="2"/>
    </font>
    <font>
      <b/>
      <i/>
      <sz val="9"/>
      <name val="Arial"/>
      <family val="2"/>
    </font>
    <font>
      <b/>
      <i/>
      <sz val="10"/>
      <name val="Arial"/>
      <family val="2"/>
    </font>
    <font>
      <i/>
      <sz val="10"/>
      <name val="Arial"/>
      <family val="2"/>
    </font>
    <font>
      <b/>
      <sz val="20"/>
      <color theme="4" tint="-0.499984740745262"/>
      <name val="Arial"/>
      <family val="2"/>
    </font>
    <font>
      <sz val="20"/>
      <color theme="4" tint="-0.499984740745262"/>
      <name val="Arial"/>
      <family val="2"/>
    </font>
    <font>
      <sz val="20"/>
      <color indexed="16"/>
      <name val="Arial"/>
      <family val="2"/>
    </font>
    <font>
      <b/>
      <sz val="16"/>
      <color indexed="16"/>
      <name val="Arial"/>
      <family val="2"/>
    </font>
    <font>
      <b/>
      <sz val="20"/>
      <color indexed="16"/>
      <name val="Arial"/>
      <family val="2"/>
    </font>
    <font>
      <sz val="18"/>
      <name val="Arial"/>
      <family val="2"/>
    </font>
    <font>
      <sz val="11"/>
      <color theme="4" tint="-0.499984740745262"/>
      <name val="Arial"/>
      <family val="2"/>
    </font>
    <font>
      <b/>
      <sz val="14"/>
      <color theme="4" tint="-0.499984740745262"/>
      <name val="Arial"/>
      <family val="2"/>
    </font>
    <font>
      <sz val="12"/>
      <color theme="4" tint="-0.499984740745262"/>
      <name val="Arial"/>
      <family val="2"/>
    </font>
    <font>
      <sz val="11"/>
      <color theme="0"/>
      <name val="Arial"/>
      <family val="2"/>
    </font>
    <font>
      <b/>
      <sz val="18"/>
      <color theme="4" tint="-0.499984740745262"/>
      <name val="Arial"/>
      <family val="2"/>
    </font>
    <font>
      <b/>
      <sz val="11"/>
      <color indexed="16"/>
      <name val="Arial"/>
      <family val="2"/>
    </font>
    <font>
      <vertAlign val="superscript"/>
      <sz val="10"/>
      <name val="Arial"/>
      <family val="2"/>
    </font>
    <font>
      <b/>
      <i/>
      <sz val="11"/>
      <color indexed="10"/>
      <name val="Arial"/>
      <family val="2"/>
    </font>
    <font>
      <i/>
      <sz val="11"/>
      <name val="Arial"/>
      <family val="2"/>
    </font>
    <font>
      <sz val="14"/>
      <name val="Arial"/>
      <family val="2"/>
    </font>
    <font>
      <b/>
      <sz val="11"/>
      <color indexed="81"/>
      <name val="Arial"/>
      <family val="2"/>
    </font>
    <font>
      <b/>
      <sz val="9"/>
      <color indexed="81"/>
      <name val="Tahoma"/>
      <family val="2"/>
    </font>
    <font>
      <i/>
      <sz val="10"/>
      <color theme="4" tint="-0.499984740745262"/>
      <name val="Arial"/>
      <family val="2"/>
    </font>
    <font>
      <b/>
      <sz val="16"/>
      <color theme="4" tint="-0.499984740745262"/>
      <name val="Arial"/>
      <family val="2"/>
    </font>
    <font>
      <b/>
      <sz val="11"/>
      <color indexed="42"/>
      <name val="Arial"/>
      <family val="2"/>
    </font>
    <font>
      <b/>
      <vertAlign val="superscript"/>
      <sz val="11"/>
      <name val="Arial"/>
      <family val="2"/>
    </font>
    <font>
      <b/>
      <sz val="12"/>
      <color indexed="42"/>
      <name val="Arial"/>
      <family val="2"/>
    </font>
    <font>
      <sz val="10"/>
      <color indexed="42"/>
      <name val="Arial"/>
      <family val="2"/>
    </font>
    <font>
      <i/>
      <sz val="8"/>
      <color theme="4" tint="-0.499984740745262"/>
      <name val="Arial"/>
      <family val="2"/>
    </font>
    <font>
      <sz val="8"/>
      <color indexed="16"/>
      <name val="Arial"/>
      <family val="2"/>
    </font>
    <font>
      <b/>
      <sz val="18"/>
      <color indexed="16"/>
      <name val="Arial"/>
      <family val="2"/>
    </font>
    <font>
      <b/>
      <u/>
      <sz val="17"/>
      <color theme="4" tint="-0.499984740745262"/>
      <name val="Arial"/>
      <family val="2"/>
    </font>
    <font>
      <sz val="9"/>
      <color indexed="16"/>
      <name val="Arial"/>
      <family val="2"/>
    </font>
    <font>
      <sz val="10"/>
      <color theme="1"/>
      <name val="Arial"/>
      <family val="2"/>
    </font>
    <font>
      <b/>
      <u/>
      <sz val="14"/>
      <color theme="4" tint="-0.499984740745262"/>
      <name val="Arial"/>
      <family val="2"/>
    </font>
    <font>
      <b/>
      <u/>
      <sz val="12"/>
      <color theme="4" tint="-0.499984740745262"/>
      <name val="Arial"/>
      <family val="2"/>
    </font>
    <font>
      <sz val="14"/>
      <color theme="4" tint="-0.499984740745262"/>
      <name val="Arial"/>
      <family val="2"/>
    </font>
    <font>
      <b/>
      <vertAlign val="superscript"/>
      <sz val="10"/>
      <name val="Arial"/>
      <family val="2"/>
    </font>
    <font>
      <sz val="12"/>
      <name val="Calibri"/>
      <family val="2"/>
      <scheme val="minor"/>
    </font>
    <font>
      <b/>
      <sz val="10"/>
      <color indexed="10"/>
      <name val="Arial"/>
      <family val="2"/>
    </font>
    <font>
      <b/>
      <i/>
      <sz val="14"/>
      <color theme="4" tint="-0.499984740745262"/>
      <name val="Arial"/>
      <family val="2"/>
    </font>
    <font>
      <i/>
      <sz val="14"/>
      <color theme="4" tint="-0.499984740745262"/>
      <name val="Arial"/>
      <family val="2"/>
    </font>
    <font>
      <sz val="10"/>
      <color indexed="10"/>
      <name val="Arial"/>
      <family val="2"/>
    </font>
    <font>
      <b/>
      <sz val="14"/>
      <color indexed="21"/>
      <name val="Arial"/>
      <family val="2"/>
    </font>
    <font>
      <u/>
      <sz val="10"/>
      <name val="Arial"/>
      <family val="2"/>
    </font>
    <font>
      <sz val="10"/>
      <color rgb="FFFF0000"/>
      <name val="Arial"/>
      <family val="2"/>
    </font>
    <font>
      <sz val="16"/>
      <color theme="4" tint="-0.499984740745262"/>
      <name val="Arial"/>
      <family val="2"/>
    </font>
    <font>
      <b/>
      <u/>
      <sz val="12"/>
      <name val="Arial"/>
      <family val="2"/>
    </font>
    <font>
      <b/>
      <u/>
      <sz val="10"/>
      <name val="Arial"/>
      <family val="2"/>
    </font>
    <font>
      <b/>
      <sz val="9"/>
      <name val="Arial"/>
      <family val="2"/>
    </font>
    <font>
      <b/>
      <i/>
      <sz val="16"/>
      <color theme="4" tint="-0.499984740745262"/>
      <name val="Arial"/>
      <family val="2"/>
    </font>
    <font>
      <b/>
      <sz val="16"/>
      <color rgb="FFFF0000"/>
      <name val="Arial"/>
      <family val="2"/>
    </font>
    <font>
      <b/>
      <i/>
      <sz val="10"/>
      <color indexed="23"/>
      <name val="Arial"/>
      <family val="2"/>
    </font>
    <font>
      <i/>
      <sz val="10"/>
      <color indexed="23"/>
      <name val="Arial"/>
      <family val="2"/>
    </font>
    <font>
      <i/>
      <sz val="9"/>
      <name val="Arial"/>
      <family val="2"/>
    </font>
    <font>
      <b/>
      <i/>
      <sz val="9"/>
      <color indexed="52"/>
      <name val="Arial"/>
      <family val="2"/>
    </font>
    <font>
      <sz val="10"/>
      <color indexed="54"/>
      <name val="Arial"/>
      <family val="2"/>
    </font>
    <font>
      <b/>
      <i/>
      <sz val="11"/>
      <color indexed="11"/>
      <name val="Arial"/>
      <family val="2"/>
    </font>
    <font>
      <b/>
      <sz val="10"/>
      <color rgb="FFFF0000"/>
      <name val="Arial"/>
      <family val="2"/>
    </font>
    <font>
      <sz val="11"/>
      <color theme="1"/>
      <name val="Arial"/>
      <family val="2"/>
    </font>
    <font>
      <b/>
      <sz val="9"/>
      <color theme="4" tint="-0.499984740745262"/>
      <name val="Arial"/>
      <family val="2"/>
    </font>
    <font>
      <b/>
      <i/>
      <sz val="9"/>
      <color theme="4" tint="-0.499984740745262"/>
      <name val="Arial"/>
      <family val="2"/>
    </font>
    <font>
      <sz val="12"/>
      <color rgb="FFFF0000"/>
      <name val="Arial"/>
      <family val="2"/>
    </font>
    <font>
      <sz val="11"/>
      <color rgb="FFFF0000"/>
      <name val="Arial"/>
      <family val="2"/>
    </font>
    <font>
      <vertAlign val="superscript"/>
      <sz val="9"/>
      <name val="Arial"/>
      <family val="2"/>
    </font>
    <font>
      <b/>
      <sz val="9"/>
      <color indexed="81"/>
      <name val="Segoe UI"/>
      <family val="2"/>
    </font>
    <font>
      <b/>
      <sz val="11"/>
      <color theme="2" tint="-0.499984740745262"/>
      <name val="Arial"/>
      <family val="2"/>
    </font>
    <font>
      <vertAlign val="superscript"/>
      <sz val="11"/>
      <name val="Arial"/>
      <family val="2"/>
    </font>
    <font>
      <b/>
      <sz val="8"/>
      <name val="Arial"/>
      <family val="2"/>
    </font>
    <font>
      <sz val="8"/>
      <color rgb="FFFF0000"/>
      <name val="Arial"/>
      <family val="2"/>
    </font>
    <font>
      <sz val="9.5"/>
      <name val="Arial"/>
      <family val="2"/>
    </font>
    <font>
      <sz val="9"/>
      <color theme="2" tint="-0.499984740745262"/>
      <name val="Arial"/>
      <family val="2"/>
    </font>
    <font>
      <b/>
      <sz val="12"/>
      <color rgb="FFFF0000"/>
      <name val="Arial"/>
      <family val="2"/>
    </font>
    <font>
      <sz val="9"/>
      <color indexed="81"/>
      <name val="Segoe UI"/>
      <family val="2"/>
    </font>
    <font>
      <u/>
      <sz val="10"/>
      <color rgb="FFFF0000"/>
      <name val="Arial"/>
      <family val="2"/>
    </font>
    <font>
      <b/>
      <sz val="11"/>
      <color rgb="FFFF0000"/>
      <name val="Arial"/>
      <family val="2"/>
    </font>
    <font>
      <b/>
      <u/>
      <sz val="16"/>
      <color rgb="FFFF0000"/>
      <name val="Arial"/>
      <family val="2"/>
    </font>
    <font>
      <sz val="11"/>
      <color theme="1"/>
      <name val="Calibri"/>
      <family val="2"/>
    </font>
    <font>
      <b/>
      <u/>
      <sz val="10"/>
      <color theme="4" tint="-0.499984740745262"/>
      <name val="Arial"/>
      <family val="2"/>
    </font>
    <font>
      <b/>
      <sz val="12"/>
      <color theme="9" tint="-0.249977111117893"/>
      <name val="Arial"/>
      <family val="2"/>
    </font>
  </fonts>
  <fills count="3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3" tint="0.79995117038483843"/>
        <bgColor rgb="FF0089C1"/>
      </patternFill>
    </fill>
    <fill>
      <patternFill patternType="gray125">
        <fgColor indexed="42"/>
        <bgColor indexed="9"/>
      </patternFill>
    </fill>
    <fill>
      <patternFill patternType="solid">
        <fgColor indexed="9"/>
        <bgColor indexed="42"/>
      </patternFill>
    </fill>
    <fill>
      <patternFill patternType="darkGray">
        <fgColor rgb="FF0089C1"/>
        <bgColor indexed="21"/>
      </patternFill>
    </fill>
    <fill>
      <patternFill patternType="darkGray">
        <fgColor rgb="FF0089C1"/>
        <bgColor rgb="FF0089C1"/>
      </patternFill>
    </fill>
    <fill>
      <patternFill patternType="lightGray">
        <fgColor rgb="FFEAF1FA"/>
        <bgColor rgb="FFE0EBF8"/>
      </patternFill>
    </fill>
    <fill>
      <patternFill patternType="solid">
        <fgColor rgb="FFCCFFFF"/>
        <bgColor indexed="64"/>
      </patternFill>
    </fill>
    <fill>
      <patternFill patternType="lightGray">
        <fgColor indexed="47"/>
        <bgColor rgb="FFCCFFFF"/>
      </patternFill>
    </fill>
    <fill>
      <patternFill patternType="solid">
        <fgColor rgb="FF00B0F0"/>
        <bgColor indexed="17"/>
      </patternFill>
    </fill>
    <fill>
      <patternFill patternType="solid">
        <fgColor rgb="FF00B0F0"/>
        <bgColor indexed="64"/>
      </patternFill>
    </fill>
    <fill>
      <patternFill patternType="darkGray">
        <fgColor rgb="FF66CCFF"/>
        <bgColor rgb="FFCCFFFF"/>
      </patternFill>
    </fill>
    <fill>
      <patternFill patternType="darkGray">
        <fgColor rgb="FF00B0F0"/>
        <bgColor rgb="FF0070C0"/>
      </patternFill>
    </fill>
    <fill>
      <patternFill patternType="solid">
        <fgColor indexed="41"/>
        <bgColor indexed="64"/>
      </patternFill>
    </fill>
    <fill>
      <patternFill patternType="solid">
        <fgColor indexed="26"/>
        <bgColor indexed="64"/>
      </patternFill>
    </fill>
    <fill>
      <patternFill patternType="solid">
        <fgColor rgb="FF66CCFF"/>
        <bgColor indexed="47"/>
      </patternFill>
    </fill>
    <fill>
      <patternFill patternType="solid">
        <fgColor rgb="FF66CCFF"/>
        <bgColor indexed="64"/>
      </patternFill>
    </fill>
    <fill>
      <patternFill patternType="mediumGray">
        <fgColor indexed="22"/>
        <bgColor rgb="FFCCFFFF"/>
      </patternFill>
    </fill>
    <fill>
      <patternFill patternType="solid">
        <fgColor indexed="43"/>
        <bgColor indexed="64"/>
      </patternFill>
    </fill>
    <fill>
      <patternFill patternType="solid">
        <fgColor rgb="FFFFFFCC"/>
        <bgColor indexed="64"/>
      </patternFill>
    </fill>
    <fill>
      <patternFill patternType="solid">
        <fgColor rgb="FFFFFFFF"/>
        <bgColor indexed="64"/>
      </patternFill>
    </fill>
    <fill>
      <patternFill patternType="solid">
        <fgColor rgb="FF66CCFF"/>
        <bgColor indexed="42"/>
      </patternFill>
    </fill>
    <fill>
      <patternFill patternType="solid">
        <fgColor rgb="FF66CCFF"/>
        <bgColor indexed="51"/>
      </patternFill>
    </fill>
    <fill>
      <patternFill patternType="mediumGray">
        <fgColor indexed="42"/>
        <bgColor indexed="9"/>
      </patternFill>
    </fill>
    <fill>
      <patternFill patternType="solid">
        <fgColor indexed="42"/>
        <bgColor indexed="64"/>
      </patternFill>
    </fill>
    <fill>
      <patternFill patternType="mediumGray">
        <fgColor indexed="44"/>
        <bgColor indexed="9"/>
      </patternFill>
    </fill>
    <fill>
      <patternFill patternType="solid">
        <fgColor indexed="44"/>
        <bgColor indexed="64"/>
      </patternFill>
    </fill>
    <fill>
      <patternFill patternType="solid">
        <fgColor indexed="16"/>
        <bgColor indexed="64"/>
      </patternFill>
    </fill>
    <fill>
      <patternFill patternType="solid">
        <fgColor indexed="58"/>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rgb="FFFFFFCD"/>
        <bgColor indexed="64"/>
      </patternFill>
    </fill>
  </fills>
  <borders count="556">
    <border>
      <left/>
      <right/>
      <top/>
      <bottom/>
      <diagonal/>
    </border>
    <border>
      <left style="thin">
        <color indexed="9"/>
      </left>
      <right style="thin">
        <color indexed="9"/>
      </right>
      <top style="thin">
        <color indexed="9"/>
      </top>
      <bottom style="thin">
        <color indexed="9"/>
      </bottom>
      <diagonal/>
    </border>
    <border>
      <left style="thin">
        <color theme="0"/>
      </left>
      <right style="thin">
        <color theme="0"/>
      </right>
      <top style="thin">
        <color theme="0"/>
      </top>
      <bottom style="thin">
        <color theme="0"/>
      </bottom>
      <diagonal/>
    </border>
    <border>
      <left/>
      <right/>
      <top style="thin">
        <color indexed="9"/>
      </top>
      <bottom style="thin">
        <color indexed="9"/>
      </bottom>
      <diagonal/>
    </border>
    <border>
      <left/>
      <right style="thin">
        <color indexed="9"/>
      </right>
      <top style="thin">
        <color indexed="9"/>
      </top>
      <bottom style="thin">
        <color indexed="9"/>
      </bottom>
      <diagonal/>
    </border>
    <border>
      <left/>
      <right/>
      <top style="hair">
        <color indexed="17"/>
      </top>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right/>
      <top/>
      <bottom style="hair">
        <color indexed="17"/>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diagonal/>
    </border>
    <border>
      <left style="thin">
        <color indexed="9"/>
      </left>
      <right/>
      <top style="thin">
        <color indexed="9"/>
      </top>
      <bottom/>
      <diagonal/>
    </border>
    <border>
      <left/>
      <right style="thick">
        <color indexed="22"/>
      </right>
      <top/>
      <bottom/>
      <diagonal/>
    </border>
    <border>
      <left/>
      <right/>
      <top/>
      <bottom style="thick">
        <color indexed="22"/>
      </bottom>
      <diagonal/>
    </border>
    <border>
      <left/>
      <right style="thick">
        <color indexed="22"/>
      </right>
      <top/>
      <bottom style="thick">
        <color indexed="22"/>
      </bottom>
      <diagonal/>
    </border>
    <border>
      <left/>
      <right/>
      <top/>
      <bottom style="thin">
        <color indexed="9"/>
      </bottom>
      <diagonal/>
    </border>
    <border>
      <left/>
      <right/>
      <top style="hair">
        <color indexed="17"/>
      </top>
      <bottom style="hair">
        <color indexed="17"/>
      </bottom>
      <diagonal/>
    </border>
    <border>
      <left/>
      <right style="thin">
        <color indexed="9"/>
      </right>
      <top style="hair">
        <color indexed="17"/>
      </top>
      <bottom style="hair">
        <color indexed="17"/>
      </bottom>
      <diagonal/>
    </border>
    <border>
      <left/>
      <right/>
      <top style="thin">
        <color indexed="9"/>
      </top>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indexed="55"/>
      </left>
      <right/>
      <top style="thin">
        <color indexed="55"/>
      </top>
      <bottom style="thick">
        <color indexed="22"/>
      </bottom>
      <diagonal/>
    </border>
    <border>
      <left/>
      <right/>
      <top style="thin">
        <color indexed="55"/>
      </top>
      <bottom style="thick">
        <color indexed="22"/>
      </bottom>
      <diagonal/>
    </border>
    <border>
      <left/>
      <right style="thick">
        <color indexed="22"/>
      </right>
      <top style="thin">
        <color indexed="55"/>
      </top>
      <bottom style="thick">
        <color indexed="22"/>
      </bottom>
      <diagonal/>
    </border>
    <border>
      <left/>
      <right/>
      <top style="thick">
        <color indexed="22"/>
      </top>
      <bottom style="thick">
        <color indexed="22"/>
      </bottom>
      <diagonal/>
    </border>
    <border>
      <left/>
      <right style="thick">
        <color indexed="22"/>
      </right>
      <top style="thick">
        <color indexed="22"/>
      </top>
      <bottom style="thick">
        <color indexed="22"/>
      </bottom>
      <diagonal/>
    </border>
    <border>
      <left style="thin">
        <color indexed="55"/>
      </left>
      <right/>
      <top style="thick">
        <color indexed="22"/>
      </top>
      <bottom style="thick">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10"/>
      </left>
      <right/>
      <top style="medium">
        <color indexed="10"/>
      </top>
      <bottom style="medium">
        <color indexed="10"/>
      </bottom>
      <diagonal/>
    </border>
    <border>
      <left/>
      <right/>
      <top style="medium">
        <color indexed="10"/>
      </top>
      <bottom style="medium">
        <color indexed="10"/>
      </bottom>
      <diagonal/>
    </border>
    <border>
      <left/>
      <right style="medium">
        <color indexed="10"/>
      </right>
      <top style="medium">
        <color indexed="10"/>
      </top>
      <bottom style="medium">
        <color indexed="10"/>
      </bottom>
      <diagonal/>
    </border>
    <border>
      <left style="thin">
        <color theme="4" tint="-0.499984740745262"/>
      </left>
      <right/>
      <top style="thin">
        <color theme="4" tint="-0.499984740745262"/>
      </top>
      <bottom/>
      <diagonal/>
    </border>
    <border>
      <left/>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top/>
      <bottom/>
      <diagonal/>
    </border>
    <border>
      <left/>
      <right style="thin">
        <color theme="4" tint="-0.499984740745262"/>
      </right>
      <top/>
      <bottom/>
      <diagonal/>
    </border>
    <border>
      <left style="thin">
        <color theme="4" tint="-0.499984740745262"/>
      </left>
      <right/>
      <top/>
      <bottom style="thin">
        <color theme="4" tint="-0.499984740745262"/>
      </bottom>
      <diagonal/>
    </border>
    <border>
      <left/>
      <right/>
      <top/>
      <bottom style="thin">
        <color theme="4" tint="-0.499984740745262"/>
      </bottom>
      <diagonal/>
    </border>
    <border>
      <left/>
      <right style="thin">
        <color theme="4" tint="-0.499984740745262"/>
      </right>
      <top/>
      <bottom style="thin">
        <color theme="4" tint="-0.499984740745262"/>
      </bottom>
      <diagonal/>
    </border>
    <border>
      <left/>
      <right style="thin">
        <color indexed="9"/>
      </right>
      <top/>
      <bottom/>
      <diagonal/>
    </border>
    <border>
      <left style="thin">
        <color indexed="9"/>
      </left>
      <right style="thin">
        <color indexed="9"/>
      </right>
      <top/>
      <bottom/>
      <diagonal/>
    </border>
    <border diagonalUp="1">
      <left style="thin">
        <color indexed="9"/>
      </left>
      <right style="thin">
        <color indexed="9"/>
      </right>
      <top style="thin">
        <color indexed="9"/>
      </top>
      <bottom style="thin">
        <color indexed="9"/>
      </bottom>
      <diagonal style="thin">
        <color indexed="9"/>
      </diagonal>
    </border>
    <border diagonalUp="1">
      <left style="thin">
        <color indexed="9"/>
      </left>
      <right/>
      <top style="thin">
        <color indexed="9"/>
      </top>
      <bottom style="thin">
        <color indexed="9"/>
      </bottom>
      <diagonal style="thin">
        <color indexed="9"/>
      </diagonal>
    </border>
    <border>
      <left/>
      <right style="thin">
        <color indexed="22"/>
      </right>
      <top style="thin">
        <color indexed="9"/>
      </top>
      <bottom style="thin">
        <color indexed="9"/>
      </bottom>
      <diagonal/>
    </border>
    <border>
      <left style="thin">
        <color indexed="22"/>
      </left>
      <right/>
      <top style="thick">
        <color indexed="22"/>
      </top>
      <bottom style="thick">
        <color indexed="22"/>
      </bottom>
      <diagonal/>
    </border>
    <border>
      <left style="thin">
        <color indexed="9"/>
      </left>
      <right/>
      <top/>
      <bottom/>
      <diagonal/>
    </border>
    <border diagonalUp="1">
      <left style="thin">
        <color indexed="9"/>
      </left>
      <right style="thin">
        <color indexed="9"/>
      </right>
      <top style="thin">
        <color indexed="9"/>
      </top>
      <bottom/>
      <diagonal style="thin">
        <color indexed="9"/>
      </diagonal>
    </border>
    <border>
      <left/>
      <right style="thin">
        <color indexed="22"/>
      </right>
      <top style="thin">
        <color indexed="9"/>
      </top>
      <bottom/>
      <diagonal/>
    </border>
    <border>
      <left/>
      <right/>
      <top/>
      <bottom style="medium">
        <color indexed="10"/>
      </bottom>
      <diagonal/>
    </border>
    <border>
      <left/>
      <right style="medium">
        <color indexed="10"/>
      </right>
      <top/>
      <bottom style="medium">
        <color indexed="10"/>
      </bottom>
      <diagonal/>
    </border>
    <border>
      <left style="medium">
        <color indexed="10"/>
      </left>
      <right style="medium">
        <color indexed="10"/>
      </right>
      <top style="medium">
        <color indexed="10"/>
      </top>
      <bottom style="medium">
        <color indexed="10"/>
      </bottom>
      <diagonal/>
    </border>
    <border>
      <left/>
      <right/>
      <top/>
      <bottom style="medium">
        <color theme="4" tint="-0.499984740745262"/>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22"/>
      </bottom>
      <diagonal/>
    </border>
    <border>
      <left/>
      <right style="thin">
        <color indexed="64"/>
      </right>
      <top style="hair">
        <color indexed="64"/>
      </top>
      <bottom style="hair">
        <color indexed="22"/>
      </bottom>
      <diagonal/>
    </border>
    <border>
      <left style="thin">
        <color indexed="64"/>
      </left>
      <right/>
      <top style="hair">
        <color indexed="64"/>
      </top>
      <bottom style="hair">
        <color indexed="22"/>
      </bottom>
      <diagonal/>
    </border>
    <border>
      <left/>
      <right style="medium">
        <color indexed="64"/>
      </right>
      <top style="hair">
        <color indexed="64"/>
      </top>
      <bottom style="hair">
        <color indexed="22"/>
      </bottom>
      <diagonal/>
    </border>
    <border>
      <left style="medium">
        <color indexed="64"/>
      </left>
      <right/>
      <top style="hair">
        <color indexed="22"/>
      </top>
      <bottom style="hair">
        <color indexed="64"/>
      </bottom>
      <diagonal/>
    </border>
    <border>
      <left/>
      <right style="thin">
        <color indexed="64"/>
      </right>
      <top style="hair">
        <color indexed="22"/>
      </top>
      <bottom style="hair">
        <color indexed="64"/>
      </bottom>
      <diagonal/>
    </border>
    <border>
      <left style="thin">
        <color indexed="64"/>
      </left>
      <right/>
      <top style="hair">
        <color indexed="22"/>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right/>
      <top/>
      <bottom style="medium">
        <color rgb="FF00206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hair">
        <color indexed="23"/>
      </top>
      <bottom style="hair">
        <color indexed="23"/>
      </bottom>
      <diagonal/>
    </border>
    <border>
      <left style="medium">
        <color theme="4" tint="-0.499984740745262"/>
      </left>
      <right style="medium">
        <color theme="4" tint="-0.499984740745262"/>
      </right>
      <top style="medium">
        <color theme="4" tint="-0.499984740745262"/>
      </top>
      <bottom style="medium">
        <color theme="4" tint="-0.499984740745262"/>
      </bottom>
      <diagonal/>
    </border>
    <border>
      <left style="thin">
        <color indexed="9"/>
      </left>
      <right/>
      <top/>
      <bottom style="hair">
        <color indexed="16"/>
      </bottom>
      <diagonal/>
    </border>
    <border>
      <left/>
      <right/>
      <top/>
      <bottom style="hair">
        <color indexed="16"/>
      </bottom>
      <diagonal/>
    </border>
    <border>
      <left/>
      <right style="thin">
        <color indexed="9"/>
      </right>
      <top/>
      <bottom style="hair">
        <color indexed="16"/>
      </bottom>
      <diagonal/>
    </border>
    <border>
      <left style="thin">
        <color indexed="9"/>
      </left>
      <right/>
      <top style="thin">
        <color indexed="9"/>
      </top>
      <bottom style="hair">
        <color indexed="16"/>
      </bottom>
      <diagonal/>
    </border>
    <border>
      <left/>
      <right style="thin">
        <color indexed="9"/>
      </right>
      <top style="thin">
        <color indexed="9"/>
      </top>
      <bottom style="hair">
        <color indexed="16"/>
      </bottom>
      <diagonal/>
    </border>
    <border>
      <left style="thick">
        <color indexed="22"/>
      </left>
      <right style="thin">
        <color indexed="9"/>
      </right>
      <top style="thin">
        <color indexed="9"/>
      </top>
      <bottom style="thin">
        <color indexed="9"/>
      </bottom>
      <diagonal/>
    </border>
    <border>
      <left style="thin">
        <color indexed="9"/>
      </left>
      <right/>
      <top/>
      <bottom style="medium">
        <color theme="4" tint="-0.499984740745262"/>
      </bottom>
      <diagonal/>
    </border>
    <border>
      <left/>
      <right style="thin">
        <color indexed="9"/>
      </right>
      <top/>
      <bottom style="medium">
        <color theme="4" tint="-0.499984740745262"/>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9"/>
      </left>
      <right/>
      <top style="hair">
        <color indexed="16"/>
      </top>
      <bottom style="thin">
        <color indexed="9"/>
      </bottom>
      <diagonal/>
    </border>
    <border>
      <left/>
      <right/>
      <top style="hair">
        <color indexed="16"/>
      </top>
      <bottom style="thin">
        <color indexed="9"/>
      </bottom>
      <diagonal/>
    </border>
    <border>
      <left/>
      <right style="thin">
        <color indexed="55"/>
      </right>
      <top style="thin">
        <color indexed="9"/>
      </top>
      <bottom style="thin">
        <color indexed="9"/>
      </bottom>
      <diagonal/>
    </border>
    <border>
      <left/>
      <right style="thin">
        <color indexed="55"/>
      </right>
      <top/>
      <bottom style="thin">
        <color indexed="9"/>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thin">
        <color indexed="64"/>
      </left>
      <right style="medium">
        <color indexed="10"/>
      </right>
      <top style="thin">
        <color indexed="64"/>
      </top>
      <bottom style="medium">
        <color indexed="10"/>
      </bottom>
      <diagonal/>
    </border>
    <border>
      <left style="medium">
        <color indexed="10"/>
      </left>
      <right style="medium">
        <color indexed="10"/>
      </right>
      <top style="medium">
        <color indexed="10"/>
      </top>
      <bottom style="hair">
        <color indexed="10"/>
      </bottom>
      <diagonal/>
    </border>
    <border>
      <left style="medium">
        <color indexed="10"/>
      </left>
      <right style="hair">
        <color indexed="10"/>
      </right>
      <top style="medium">
        <color indexed="10"/>
      </top>
      <bottom style="hair">
        <color indexed="10"/>
      </bottom>
      <diagonal/>
    </border>
    <border>
      <left style="hair">
        <color rgb="FFFF0000"/>
      </left>
      <right style="hair">
        <color rgb="FFFF0000"/>
      </right>
      <top style="medium">
        <color indexed="10"/>
      </top>
      <bottom style="hair">
        <color rgb="FFFF0000"/>
      </bottom>
      <diagonal/>
    </border>
    <border>
      <left style="medium">
        <color indexed="10"/>
      </left>
      <right style="medium">
        <color indexed="10"/>
      </right>
      <top/>
      <bottom style="medium">
        <color indexed="10"/>
      </bottom>
      <diagonal/>
    </border>
    <border>
      <left style="medium">
        <color indexed="10"/>
      </left>
      <right style="medium">
        <color indexed="10"/>
      </right>
      <top style="medium">
        <color indexed="10"/>
      </top>
      <bottom style="hair">
        <color indexed="64"/>
      </bottom>
      <diagonal/>
    </border>
    <border>
      <left style="medium">
        <color indexed="10"/>
      </left>
      <right style="medium">
        <color indexed="64"/>
      </right>
      <top/>
      <bottom style="hair">
        <color indexed="64"/>
      </bottom>
      <diagonal/>
    </border>
    <border>
      <left style="hair">
        <color indexed="64"/>
      </left>
      <right style="hair">
        <color indexed="64"/>
      </right>
      <top/>
      <bottom style="medium">
        <color indexed="10"/>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hair">
        <color indexed="10"/>
      </left>
      <right style="hair">
        <color indexed="10"/>
      </right>
      <top style="medium">
        <color indexed="10"/>
      </top>
      <bottom style="hair">
        <color indexed="10"/>
      </bottom>
      <diagonal/>
    </border>
    <border>
      <left style="hair">
        <color indexed="10"/>
      </left>
      <right style="medium">
        <color indexed="10"/>
      </right>
      <top style="medium">
        <color indexed="10"/>
      </top>
      <bottom style="hair">
        <color indexed="10"/>
      </bottom>
      <diagonal/>
    </border>
    <border>
      <left style="medium">
        <color indexed="10"/>
      </left>
      <right style="hair">
        <color indexed="10"/>
      </right>
      <top style="hair">
        <color indexed="10"/>
      </top>
      <bottom/>
      <diagonal/>
    </border>
    <border>
      <left style="hair">
        <color indexed="10"/>
      </left>
      <right style="hair">
        <color indexed="10"/>
      </right>
      <top style="hair">
        <color indexed="10"/>
      </top>
      <bottom/>
      <diagonal/>
    </border>
    <border>
      <left style="hair">
        <color indexed="10"/>
      </left>
      <right style="medium">
        <color indexed="10"/>
      </right>
      <top style="hair">
        <color indexed="10"/>
      </top>
      <bottom style="medium">
        <color indexed="10"/>
      </bottom>
      <diagonal/>
    </border>
    <border>
      <left style="medium">
        <color indexed="10"/>
      </left>
      <right style="medium">
        <color indexed="10"/>
      </right>
      <top style="hair">
        <color indexed="10"/>
      </top>
      <bottom style="hair">
        <color indexed="10"/>
      </bottom>
      <diagonal/>
    </border>
    <border>
      <left style="medium">
        <color indexed="10"/>
      </left>
      <right style="medium">
        <color indexed="8"/>
      </right>
      <top style="medium">
        <color indexed="10"/>
      </top>
      <bottom style="medium">
        <color indexed="10"/>
      </bottom>
      <diagonal/>
    </border>
    <border>
      <left style="medium">
        <color indexed="10"/>
      </left>
      <right style="hair">
        <color indexed="10"/>
      </right>
      <top/>
      <bottom style="medium">
        <color indexed="10"/>
      </bottom>
      <diagonal/>
    </border>
    <border>
      <left style="hair">
        <color indexed="10"/>
      </left>
      <right style="hair">
        <color indexed="10"/>
      </right>
      <top/>
      <bottom style="medium">
        <color indexed="10"/>
      </bottom>
      <diagonal/>
    </border>
    <border>
      <left style="hair">
        <color indexed="10"/>
      </left>
      <right style="medium">
        <color indexed="10"/>
      </right>
      <top style="medium">
        <color indexed="10"/>
      </top>
      <bottom style="medium">
        <color indexed="10"/>
      </bottom>
      <diagonal/>
    </border>
    <border>
      <left style="thin">
        <color indexed="64"/>
      </left>
      <right style="hair">
        <color indexed="64"/>
      </right>
      <top style="medium">
        <color indexed="10"/>
      </top>
      <bottom style="hair">
        <color indexed="64"/>
      </bottom>
      <diagonal/>
    </border>
    <border>
      <left style="hair">
        <color indexed="64"/>
      </left>
      <right style="hair">
        <color indexed="64"/>
      </right>
      <top style="medium">
        <color indexed="10"/>
      </top>
      <bottom style="hair">
        <color indexed="64"/>
      </bottom>
      <diagonal/>
    </border>
    <border>
      <left style="hair">
        <color indexed="64"/>
      </left>
      <right style="medium">
        <color indexed="64"/>
      </right>
      <top style="medium">
        <color indexed="10"/>
      </top>
      <bottom style="hair">
        <color indexed="64"/>
      </bottom>
      <diagonal/>
    </border>
    <border>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10"/>
      </right>
      <top style="medium">
        <color indexed="64"/>
      </top>
      <bottom style="hair">
        <color indexed="64"/>
      </bottom>
      <diagonal/>
    </border>
    <border>
      <left/>
      <right style="thin">
        <color indexed="64"/>
      </right>
      <top style="hair">
        <color indexed="64"/>
      </top>
      <bottom/>
      <diagonal/>
    </border>
    <border>
      <left style="thin">
        <color indexed="64"/>
      </left>
      <right style="medium">
        <color indexed="10"/>
      </right>
      <top style="hair">
        <color indexed="64"/>
      </top>
      <bottom style="hair">
        <color indexed="64"/>
      </bottom>
      <diagonal/>
    </border>
    <border>
      <left style="medium">
        <color indexed="10"/>
      </left>
      <right style="medium">
        <color indexed="10"/>
      </right>
      <top style="hair">
        <color indexed="10"/>
      </top>
      <bottom style="medium">
        <color indexed="10"/>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medium">
        <color indexed="10"/>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medium">
        <color indexed="10"/>
      </top>
      <bottom style="thin">
        <color indexed="64"/>
      </bottom>
      <diagonal/>
    </border>
    <border>
      <left style="medium">
        <color indexed="64"/>
      </left>
      <right/>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bottom style="medium">
        <color indexed="64"/>
      </bottom>
      <diagonal/>
    </border>
    <border>
      <left/>
      <right style="thin">
        <color indexed="9"/>
      </right>
      <top style="thin">
        <color indexed="9"/>
      </top>
      <bottom style="thin">
        <color theme="0"/>
      </bottom>
      <diagonal/>
    </border>
    <border>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thin">
        <color theme="0"/>
      </right>
      <top/>
      <bottom style="thin">
        <color theme="0"/>
      </bottom>
      <diagonal/>
    </border>
    <border>
      <left style="thin">
        <color theme="0"/>
      </left>
      <right/>
      <top style="medium">
        <color indexed="64"/>
      </top>
      <bottom style="thin">
        <color theme="0"/>
      </bottom>
      <diagonal/>
    </border>
    <border>
      <left/>
      <right/>
      <top style="medium">
        <color indexed="64"/>
      </top>
      <bottom style="thin">
        <color theme="0"/>
      </bottom>
      <diagonal/>
    </border>
    <border>
      <left style="thin">
        <color theme="0"/>
      </left>
      <right style="thin">
        <color theme="0"/>
      </right>
      <top style="thin">
        <color indexed="9"/>
      </top>
      <bottom style="thin">
        <color theme="0"/>
      </bottom>
      <diagonal/>
    </border>
    <border>
      <left style="thin">
        <color theme="0"/>
      </left>
      <right style="thin">
        <color indexed="9"/>
      </right>
      <top style="thin">
        <color indexed="9"/>
      </top>
      <bottom style="thin">
        <color theme="0"/>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9"/>
      </left>
      <right/>
      <top/>
      <bottom style="thin">
        <color theme="0"/>
      </bottom>
      <diagonal/>
    </border>
    <border>
      <left/>
      <right/>
      <top/>
      <bottom style="thin">
        <color theme="0"/>
      </bottom>
      <diagonal/>
    </border>
    <border>
      <left/>
      <right style="thin">
        <color indexed="9"/>
      </right>
      <top style="thin">
        <color theme="0"/>
      </top>
      <bottom style="thin">
        <color indexed="9"/>
      </bottom>
      <diagonal/>
    </border>
    <border>
      <left style="thin">
        <color theme="0"/>
      </left>
      <right style="thin">
        <color indexed="9"/>
      </right>
      <top style="thin">
        <color theme="0"/>
      </top>
      <bottom style="thin">
        <color theme="0"/>
      </bottom>
      <diagonal/>
    </border>
    <border>
      <left style="thin">
        <color indexed="9"/>
      </left>
      <right style="thin">
        <color theme="0"/>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indexed="9"/>
      </bottom>
      <diagonal/>
    </border>
    <border>
      <left style="thin">
        <color theme="0"/>
      </left>
      <right style="thin">
        <color indexed="9"/>
      </right>
      <top style="thin">
        <color theme="0"/>
      </top>
      <bottom style="thin">
        <color indexed="9"/>
      </bottom>
      <diagonal/>
    </border>
    <border>
      <left/>
      <right style="thin">
        <color theme="0"/>
      </right>
      <top style="thin">
        <color indexed="9"/>
      </top>
      <bottom style="thin">
        <color theme="0"/>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hair">
        <color indexed="64"/>
      </bottom>
      <diagonal/>
    </border>
    <border>
      <left style="medium">
        <color rgb="FFC00000"/>
      </left>
      <right style="medium">
        <color rgb="FFC00000"/>
      </right>
      <top style="medium">
        <color rgb="FFC00000"/>
      </top>
      <bottom style="hair">
        <color rgb="FFC00000"/>
      </bottom>
      <diagonal/>
    </border>
    <border>
      <left style="medium">
        <color rgb="FFC00000"/>
      </left>
      <right style="medium">
        <color rgb="FFC00000"/>
      </right>
      <top style="thin">
        <color indexed="64"/>
      </top>
      <bottom style="hair">
        <color auto="1"/>
      </bottom>
      <diagonal/>
    </border>
    <border>
      <left style="medium">
        <color rgb="FFC00000"/>
      </left>
      <right style="medium">
        <color indexed="64"/>
      </right>
      <top style="thin">
        <color indexed="64"/>
      </top>
      <bottom style="hair">
        <color auto="1"/>
      </bottom>
      <diagonal/>
    </border>
    <border>
      <left style="medium">
        <color rgb="FFC00000"/>
      </left>
      <right style="medium">
        <color rgb="FFC00000"/>
      </right>
      <top style="hair">
        <color rgb="FFC00000"/>
      </top>
      <bottom style="hair">
        <color rgb="FFC00000"/>
      </bottom>
      <diagonal/>
    </border>
    <border>
      <left style="medium">
        <color rgb="FFC00000"/>
      </left>
      <right style="medium">
        <color rgb="FFC00000"/>
      </right>
      <top style="hair">
        <color auto="1"/>
      </top>
      <bottom style="hair">
        <color auto="1"/>
      </bottom>
      <diagonal/>
    </border>
    <border>
      <left style="medium">
        <color rgb="FFC00000"/>
      </left>
      <right style="medium">
        <color indexed="64"/>
      </right>
      <top style="hair">
        <color auto="1"/>
      </top>
      <bottom style="hair">
        <color auto="1"/>
      </bottom>
      <diagonal/>
    </border>
    <border>
      <left style="medium">
        <color indexed="64"/>
      </left>
      <right/>
      <top/>
      <bottom/>
      <diagonal/>
    </border>
    <border>
      <left style="medium">
        <color rgb="FFC00000"/>
      </left>
      <right style="medium">
        <color rgb="FFC00000"/>
      </right>
      <top style="hair">
        <color rgb="FFC00000"/>
      </top>
      <bottom style="medium">
        <color rgb="FFC00000"/>
      </bottom>
      <diagonal/>
    </border>
    <border>
      <left style="medium">
        <color rgb="FFC00000"/>
      </left>
      <right style="medium">
        <color rgb="FFC00000"/>
      </right>
      <top style="hair">
        <color auto="1"/>
      </top>
      <bottom style="thin">
        <color indexed="64"/>
      </bottom>
      <diagonal/>
    </border>
    <border>
      <left style="medium">
        <color rgb="FFC00000"/>
      </left>
      <right style="medium">
        <color indexed="64"/>
      </right>
      <top style="hair">
        <color auto="1"/>
      </top>
      <bottom style="thin">
        <color indexed="64"/>
      </bottom>
      <diagonal/>
    </border>
    <border>
      <left style="thin">
        <color indexed="64"/>
      </left>
      <right style="medium">
        <color indexed="64"/>
      </right>
      <top style="thin">
        <color indexed="64"/>
      </top>
      <bottom style="medium">
        <color indexed="64"/>
      </bottom>
      <diagonal/>
    </border>
    <border>
      <left/>
      <right style="medium">
        <color theme="0"/>
      </right>
      <top style="medium">
        <color indexed="64"/>
      </top>
      <bottom style="medium">
        <color theme="0"/>
      </bottom>
      <diagonal/>
    </border>
    <border>
      <left/>
      <right/>
      <top style="medium">
        <color indexed="64"/>
      </top>
      <bottom style="medium">
        <color theme="0"/>
      </bottom>
      <diagonal/>
    </border>
    <border>
      <left style="thin">
        <color indexed="9"/>
      </left>
      <right style="thin">
        <color indexed="9"/>
      </right>
      <top style="medium">
        <color indexed="64"/>
      </top>
      <bottom style="medium">
        <color theme="0"/>
      </bottom>
      <diagonal/>
    </border>
    <border>
      <left style="thin">
        <color indexed="9"/>
      </left>
      <right style="thin">
        <color theme="0"/>
      </right>
      <top style="thin">
        <color theme="0"/>
      </top>
      <bottom style="thin">
        <color theme="0"/>
      </bottom>
      <diagonal/>
    </border>
    <border>
      <left/>
      <right style="medium">
        <color theme="0"/>
      </right>
      <top style="medium">
        <color theme="0"/>
      </top>
      <bottom style="medium">
        <color theme="0"/>
      </bottom>
      <diagonal/>
    </border>
    <border>
      <left style="medium">
        <color theme="0"/>
      </left>
      <right/>
      <top style="medium">
        <color theme="0"/>
      </top>
      <bottom style="medium">
        <color theme="0"/>
      </bottom>
      <diagonal/>
    </border>
    <border>
      <left style="thin">
        <color indexed="9"/>
      </left>
      <right style="thin">
        <color indexed="9"/>
      </right>
      <top/>
      <bottom style="thin">
        <color theme="0"/>
      </bottom>
      <diagonal/>
    </border>
    <border>
      <left style="thin">
        <color theme="0"/>
      </left>
      <right style="thin">
        <color indexed="9"/>
      </right>
      <top style="thin">
        <color theme="0"/>
      </top>
      <bottom/>
      <diagonal/>
    </border>
    <border>
      <left/>
      <right style="medium">
        <color theme="0"/>
      </right>
      <top style="medium">
        <color theme="0"/>
      </top>
      <bottom/>
      <diagonal/>
    </border>
    <border>
      <left style="medium">
        <color theme="0"/>
      </left>
      <right/>
      <top style="medium">
        <color theme="0"/>
      </top>
      <bottom/>
      <diagonal/>
    </border>
    <border>
      <left style="thin">
        <color indexed="9"/>
      </left>
      <right/>
      <top style="thin">
        <color indexed="9"/>
      </top>
      <bottom style="thin">
        <color indexed="64"/>
      </bottom>
      <diagonal/>
    </border>
    <border>
      <left/>
      <right/>
      <top style="thin">
        <color indexed="9"/>
      </top>
      <bottom style="thin">
        <color indexed="64"/>
      </bottom>
      <diagonal/>
    </border>
    <border>
      <left/>
      <right style="thin">
        <color indexed="9"/>
      </right>
      <top style="thin">
        <color indexed="9"/>
      </top>
      <bottom style="thin">
        <color indexed="64"/>
      </bottom>
      <diagonal/>
    </border>
    <border>
      <left style="thin">
        <color indexed="64"/>
      </left>
      <right style="medium">
        <color indexed="64"/>
      </right>
      <top style="medium">
        <color indexed="64"/>
      </top>
      <bottom/>
      <diagonal/>
    </border>
    <border>
      <left style="thin">
        <color indexed="64"/>
      </left>
      <right style="medium">
        <color indexed="10"/>
      </right>
      <top style="thin">
        <color indexed="64"/>
      </top>
      <bottom/>
      <diagonal/>
    </border>
    <border>
      <left style="thin">
        <color indexed="64"/>
      </left>
      <right style="medium">
        <color indexed="10"/>
      </right>
      <top/>
      <bottom/>
      <diagonal/>
    </border>
    <border>
      <left style="medium">
        <color indexed="10"/>
      </left>
      <right style="hair">
        <color indexed="10"/>
      </right>
      <top style="hair">
        <color indexed="10"/>
      </top>
      <bottom style="hair">
        <color indexed="10"/>
      </bottom>
      <diagonal/>
    </border>
    <border>
      <left style="hair">
        <color indexed="10"/>
      </left>
      <right style="hair">
        <color indexed="10"/>
      </right>
      <top style="hair">
        <color indexed="10"/>
      </top>
      <bottom style="hair">
        <color indexed="10"/>
      </bottom>
      <diagonal/>
    </border>
    <border>
      <left style="hair">
        <color indexed="10"/>
      </left>
      <right style="medium">
        <color indexed="10"/>
      </right>
      <top style="hair">
        <color indexed="10"/>
      </top>
      <bottom style="hair">
        <color indexed="10"/>
      </bottom>
      <diagonal/>
    </border>
    <border>
      <left style="hair">
        <color indexed="10"/>
      </left>
      <right style="medium">
        <color indexed="10"/>
      </right>
      <top style="hair">
        <color indexed="10"/>
      </top>
      <bottom/>
      <diagonal/>
    </border>
    <border>
      <left style="medium">
        <color indexed="10"/>
      </left>
      <right style="medium">
        <color indexed="64"/>
      </right>
      <top style="medium">
        <color indexed="10"/>
      </top>
      <bottom style="medium">
        <color indexed="10"/>
      </bottom>
      <diagonal/>
    </border>
    <border>
      <left style="medium">
        <color indexed="10"/>
      </left>
      <right style="hair">
        <color indexed="10"/>
      </right>
      <top style="hair">
        <color indexed="10"/>
      </top>
      <bottom style="medium">
        <color indexed="10"/>
      </bottom>
      <diagonal/>
    </border>
    <border>
      <left style="hair">
        <color indexed="10"/>
      </left>
      <right style="hair">
        <color indexed="10"/>
      </right>
      <top style="hair">
        <color indexed="10"/>
      </top>
      <bottom style="medium">
        <color indexed="10"/>
      </bottom>
      <diagonal/>
    </border>
    <border>
      <left style="hair">
        <color indexed="10"/>
      </left>
      <right style="medium">
        <color indexed="10"/>
      </right>
      <top/>
      <bottom style="medium">
        <color indexed="10"/>
      </bottom>
      <diagonal/>
    </border>
    <border>
      <left style="thin">
        <color indexed="64"/>
      </left>
      <right style="hair">
        <color indexed="64"/>
      </right>
      <top style="medium">
        <color indexed="10"/>
      </top>
      <bottom style="medium">
        <color indexed="64"/>
      </bottom>
      <diagonal/>
    </border>
    <border>
      <left style="hair">
        <color indexed="64"/>
      </left>
      <right style="hair">
        <color indexed="64"/>
      </right>
      <top style="medium">
        <color indexed="10"/>
      </top>
      <bottom style="medium">
        <color indexed="64"/>
      </bottom>
      <diagonal/>
    </border>
    <border>
      <left style="hair">
        <color indexed="64"/>
      </left>
      <right style="medium">
        <color indexed="64"/>
      </right>
      <top style="medium">
        <color indexed="10"/>
      </top>
      <bottom style="medium">
        <color indexed="64"/>
      </bottom>
      <diagonal/>
    </border>
    <border>
      <left style="thin">
        <color indexed="64"/>
      </left>
      <right style="hair">
        <color indexed="64"/>
      </right>
      <top/>
      <bottom style="medium">
        <color indexed="64"/>
      </bottom>
      <diagonal/>
    </border>
    <border>
      <left style="hair">
        <color indexed="64"/>
      </left>
      <right style="medium">
        <color indexed="64"/>
      </right>
      <top style="medium">
        <color indexed="64"/>
      </top>
      <bottom style="medium">
        <color indexed="64"/>
      </bottom>
      <diagonal/>
    </border>
    <border>
      <left style="thin">
        <color indexed="9"/>
      </left>
      <right style="thin">
        <color indexed="9"/>
      </right>
      <top style="thin">
        <color indexed="9"/>
      </top>
      <bottom style="medium">
        <color theme="4" tint="-0.499984740745262"/>
      </bottom>
      <diagonal/>
    </border>
    <border>
      <left style="thin">
        <color indexed="9"/>
      </left>
      <right/>
      <top style="thin">
        <color indexed="9"/>
      </top>
      <bottom style="medium">
        <color theme="4" tint="-0.499984740745262"/>
      </bottom>
      <diagonal/>
    </border>
    <border>
      <left/>
      <right/>
      <top style="thin">
        <color indexed="9"/>
      </top>
      <bottom style="medium">
        <color theme="4" tint="-0.499984740745262"/>
      </bottom>
      <diagonal/>
    </border>
    <border>
      <left/>
      <right style="thin">
        <color indexed="9"/>
      </right>
      <top style="thin">
        <color indexed="9"/>
      </top>
      <bottom style="medium">
        <color theme="4" tint="-0.499984740745262"/>
      </bottom>
      <diagonal/>
    </border>
    <border>
      <left style="medium">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medium">
        <color indexed="64"/>
      </left>
      <right style="medium">
        <color indexed="9"/>
      </right>
      <top style="thin">
        <color indexed="9"/>
      </top>
      <bottom style="medium">
        <color indexed="9"/>
      </bottom>
      <diagonal/>
    </border>
    <border>
      <left style="medium">
        <color indexed="9"/>
      </left>
      <right/>
      <top style="thin">
        <color indexed="9"/>
      </top>
      <bottom style="medium">
        <color indexed="9"/>
      </bottom>
      <diagonal/>
    </border>
    <border>
      <left style="medium">
        <color indexed="64"/>
      </left>
      <right style="medium">
        <color indexed="9"/>
      </right>
      <top style="medium">
        <color indexed="9"/>
      </top>
      <bottom style="medium">
        <color indexed="9"/>
      </bottom>
      <diagonal/>
    </border>
    <border>
      <left style="medium">
        <color indexed="9"/>
      </left>
      <right/>
      <top style="medium">
        <color indexed="9"/>
      </top>
      <bottom style="medium">
        <color indexed="9"/>
      </bottom>
      <diagonal/>
    </border>
    <border>
      <left style="thin">
        <color indexed="64"/>
      </left>
      <right style="thin">
        <color indexed="64"/>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style="medium">
        <color indexed="9"/>
      </right>
      <top style="medium">
        <color indexed="9"/>
      </top>
      <bottom/>
      <diagonal/>
    </border>
    <border>
      <left style="medium">
        <color indexed="9"/>
      </left>
      <right/>
      <top style="medium">
        <color indexed="9"/>
      </top>
      <bottom/>
      <diagonal/>
    </border>
    <border>
      <left style="medium">
        <color indexed="64"/>
      </left>
      <right style="medium">
        <color indexed="9"/>
      </right>
      <top style="medium">
        <color indexed="9"/>
      </top>
      <bottom style="thin">
        <color indexed="9"/>
      </bottom>
      <diagonal/>
    </border>
    <border>
      <left style="medium">
        <color indexed="9"/>
      </left>
      <right/>
      <top style="medium">
        <color indexed="9"/>
      </top>
      <bottom style="thin">
        <color indexed="9"/>
      </bottom>
      <diagonal/>
    </border>
    <border>
      <left style="thin">
        <color indexed="64"/>
      </left>
      <right style="hair">
        <color indexed="64"/>
      </right>
      <top style="medium">
        <color rgb="FFC00000"/>
      </top>
      <bottom style="medium">
        <color indexed="10"/>
      </bottom>
      <diagonal/>
    </border>
    <border>
      <left style="hair">
        <color indexed="64"/>
      </left>
      <right style="hair">
        <color indexed="64"/>
      </right>
      <top style="medium">
        <color rgb="FFC00000"/>
      </top>
      <bottom style="medium">
        <color indexed="10"/>
      </bottom>
      <diagonal/>
    </border>
    <border>
      <left style="medium">
        <color indexed="64"/>
      </left>
      <right style="thin">
        <color indexed="64"/>
      </right>
      <top/>
      <bottom style="thin">
        <color indexed="64"/>
      </bottom>
      <diagonal/>
    </border>
    <border>
      <left style="medium">
        <color rgb="FFC00000"/>
      </left>
      <right style="hair">
        <color rgb="FFC00000"/>
      </right>
      <top style="medium">
        <color rgb="FFC00000"/>
      </top>
      <bottom style="medium">
        <color rgb="FFC00000"/>
      </bottom>
      <diagonal/>
    </border>
    <border>
      <left style="hair">
        <color indexed="10"/>
      </left>
      <right style="hair">
        <color indexed="10"/>
      </right>
      <top style="medium">
        <color indexed="10"/>
      </top>
      <bottom style="medium">
        <color indexed="10"/>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10"/>
      </right>
      <top style="hair">
        <color indexed="64"/>
      </top>
      <bottom style="hair">
        <color indexed="64"/>
      </bottom>
      <diagonal/>
    </border>
    <border>
      <left style="thin">
        <color indexed="64"/>
      </left>
      <right/>
      <top/>
      <bottom style="hair">
        <color indexed="64"/>
      </bottom>
      <diagonal/>
    </border>
    <border>
      <left style="medium">
        <color rgb="FFC00000"/>
      </left>
      <right style="hair">
        <color indexed="10"/>
      </right>
      <top style="hair">
        <color indexed="10"/>
      </top>
      <bottom style="hair">
        <color indexed="10"/>
      </bottom>
      <diagonal/>
    </border>
    <border>
      <left/>
      <right style="medium">
        <color indexed="64"/>
      </right>
      <top/>
      <bottom style="thin">
        <color indexed="64"/>
      </bottom>
      <diagonal/>
    </border>
    <border>
      <left style="thin">
        <color indexed="64"/>
      </left>
      <right style="hair">
        <color indexed="64"/>
      </right>
      <top style="medium">
        <color indexed="10"/>
      </top>
      <bottom style="medium">
        <color rgb="FFC00000"/>
      </bottom>
      <diagonal/>
    </border>
    <border>
      <left style="hair">
        <color indexed="64"/>
      </left>
      <right style="hair">
        <color indexed="64"/>
      </right>
      <top style="medium">
        <color indexed="10"/>
      </top>
      <bottom style="medium">
        <color rgb="FFC00000"/>
      </bottom>
      <diagonal/>
    </border>
    <border>
      <left style="thin">
        <color indexed="64"/>
      </left>
      <right style="hair">
        <color indexed="64"/>
      </right>
      <top style="medium">
        <color rgb="FFC00000"/>
      </top>
      <bottom style="medium">
        <color indexed="64"/>
      </bottom>
      <diagonal/>
    </border>
    <border>
      <left style="hair">
        <color indexed="64"/>
      </left>
      <right style="hair">
        <color indexed="64"/>
      </right>
      <top style="medium">
        <color rgb="FFC00000"/>
      </top>
      <bottom style="medium">
        <color indexed="64"/>
      </bottom>
      <diagonal/>
    </border>
    <border>
      <left style="thin">
        <color indexed="64"/>
      </left>
      <right style="hair">
        <color indexed="64"/>
      </right>
      <top style="medium">
        <color indexed="10"/>
      </top>
      <bottom style="medium">
        <color indexed="10"/>
      </bottom>
      <diagonal/>
    </border>
    <border>
      <left style="hair">
        <color indexed="64"/>
      </left>
      <right style="hair">
        <color indexed="64"/>
      </right>
      <top style="medium">
        <color indexed="10"/>
      </top>
      <bottom style="medium">
        <color indexed="10"/>
      </bottom>
      <diagonal/>
    </border>
    <border>
      <left style="medium">
        <color indexed="10"/>
      </left>
      <right style="hair">
        <color indexed="10"/>
      </right>
      <top style="medium">
        <color indexed="10"/>
      </top>
      <bottom style="medium">
        <color indexed="10"/>
      </bottom>
      <diagonal/>
    </border>
    <border>
      <left style="medium">
        <color indexed="64"/>
      </left>
      <right style="thin">
        <color indexed="64"/>
      </right>
      <top style="thin">
        <color indexed="64"/>
      </top>
      <bottom style="hair">
        <color indexed="64"/>
      </bottom>
      <diagonal/>
    </border>
    <border>
      <left/>
      <right style="medium">
        <color indexed="64"/>
      </right>
      <top style="hair">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9"/>
      </left>
      <right style="thin">
        <color indexed="9"/>
      </right>
      <top style="medium">
        <color indexed="64"/>
      </top>
      <bottom style="thin">
        <color indexed="9"/>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style="hair">
        <color rgb="FFFF0000"/>
      </bottom>
      <diagonal/>
    </border>
    <border>
      <left/>
      <right/>
      <top/>
      <bottom style="hair">
        <color rgb="FFFF0000"/>
      </bottom>
      <diagonal/>
    </border>
    <border>
      <left/>
      <right style="hair">
        <color rgb="FFFF0000"/>
      </right>
      <top/>
      <bottom style="hair">
        <color rgb="FFFF0000"/>
      </bottom>
      <diagonal/>
    </border>
    <border>
      <left/>
      <right style="hair">
        <color indexed="64"/>
      </right>
      <top style="thin">
        <color indexed="64"/>
      </top>
      <bottom/>
      <diagonal/>
    </border>
    <border>
      <left style="hair">
        <color indexed="64"/>
      </left>
      <right/>
      <top style="thin">
        <color indexed="64"/>
      </top>
      <bottom/>
      <diagonal/>
    </border>
    <border>
      <left style="medium">
        <color rgb="FFC00000"/>
      </left>
      <right style="hair">
        <color indexed="10"/>
      </right>
      <top style="medium">
        <color rgb="FFC00000"/>
      </top>
      <bottom style="medium">
        <color rgb="FFC00000"/>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style="medium">
        <color indexed="64"/>
      </bottom>
      <diagonal/>
    </border>
    <border>
      <left style="hair">
        <color indexed="64"/>
      </left>
      <right/>
      <top/>
      <bottom style="medium">
        <color indexed="64"/>
      </bottom>
      <diagonal/>
    </border>
    <border>
      <left style="medium">
        <color indexed="64"/>
      </left>
      <right style="thin">
        <color indexed="64"/>
      </right>
      <top style="hair">
        <color indexed="64"/>
      </top>
      <bottom style="thin">
        <color indexed="64"/>
      </bottom>
      <diagonal/>
    </border>
    <border>
      <left style="thin">
        <color indexed="64"/>
      </left>
      <right style="hair">
        <color indexed="64"/>
      </right>
      <top style="hair">
        <color indexed="64"/>
      </top>
      <bottom style="medium">
        <color indexed="10"/>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medium">
        <color indexed="10"/>
      </top>
      <bottom style="thin">
        <color indexed="64"/>
      </bottom>
      <diagonal/>
    </border>
    <border>
      <left/>
      <right style="medium">
        <color indexed="64"/>
      </right>
      <top style="medium">
        <color indexed="64"/>
      </top>
      <bottom style="medium">
        <color indexed="64"/>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dashed">
        <color indexed="64"/>
      </left>
      <right style="medium">
        <color indexed="64"/>
      </right>
      <top style="medium">
        <color indexed="64"/>
      </top>
      <bottom/>
      <diagonal/>
    </border>
    <border>
      <left style="dashed">
        <color indexed="64"/>
      </left>
      <right style="dashed">
        <color indexed="64"/>
      </right>
      <top style="thick">
        <color indexed="17"/>
      </top>
      <bottom/>
      <diagonal/>
    </border>
    <border>
      <left style="dashed">
        <color indexed="64"/>
      </left>
      <right style="thick">
        <color indexed="17"/>
      </right>
      <top style="thick">
        <color indexed="17"/>
      </top>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ck">
        <color indexed="17"/>
      </left>
      <right style="dashed">
        <color indexed="64"/>
      </right>
      <top style="dotted">
        <color indexed="64"/>
      </top>
      <bottom style="thick">
        <color indexed="17"/>
      </bottom>
      <diagonal/>
    </border>
    <border>
      <left style="dashed">
        <color indexed="64"/>
      </left>
      <right style="dashed">
        <color indexed="64"/>
      </right>
      <top style="dotted">
        <color indexed="64"/>
      </top>
      <bottom style="thick">
        <color indexed="17"/>
      </bottom>
      <diagonal/>
    </border>
    <border>
      <left style="dashed">
        <color indexed="64"/>
      </left>
      <right style="thick">
        <color indexed="17"/>
      </right>
      <top style="dotted">
        <color indexed="64"/>
      </top>
      <bottom style="thick">
        <color indexed="17"/>
      </bottom>
      <diagonal/>
    </border>
    <border>
      <left/>
      <right style="medium">
        <color indexed="64"/>
      </right>
      <top/>
      <bottom style="dashed">
        <color indexed="64"/>
      </bottom>
      <diagonal/>
    </border>
    <border>
      <left/>
      <right/>
      <top/>
      <bottom style="dashed">
        <color indexed="64"/>
      </bottom>
      <diagonal/>
    </border>
    <border>
      <left style="medium">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medium">
        <color indexed="64"/>
      </left>
      <right style="dashed">
        <color indexed="64"/>
      </right>
      <top/>
      <bottom/>
      <diagonal/>
    </border>
    <border>
      <left style="dashed">
        <color indexed="64"/>
      </left>
      <right style="dashed">
        <color indexed="64"/>
      </right>
      <top/>
      <bottom/>
      <diagonal/>
    </border>
    <border>
      <left style="dashed">
        <color indexed="64"/>
      </left>
      <right style="medium">
        <color indexed="64"/>
      </right>
      <top/>
      <bottom/>
      <diagonal/>
    </border>
    <border>
      <left/>
      <right style="medium">
        <color indexed="64"/>
      </right>
      <top style="medium">
        <color indexed="64"/>
      </top>
      <bottom style="dotted">
        <color indexed="64"/>
      </bottom>
      <diagonal/>
    </border>
    <border>
      <left style="thick">
        <color indexed="17"/>
      </left>
      <right style="dashed">
        <color indexed="64"/>
      </right>
      <top style="thick">
        <color indexed="17"/>
      </top>
      <bottom style="dotted">
        <color indexed="64"/>
      </bottom>
      <diagonal/>
    </border>
    <border>
      <left style="dashed">
        <color indexed="64"/>
      </left>
      <right style="dashed">
        <color indexed="64"/>
      </right>
      <top style="thick">
        <color indexed="17"/>
      </top>
      <bottom style="dotted">
        <color indexed="64"/>
      </bottom>
      <diagonal/>
    </border>
    <border>
      <left style="dashed">
        <color indexed="64"/>
      </left>
      <right style="dashed">
        <color indexed="64"/>
      </right>
      <top/>
      <bottom style="thick">
        <color indexed="17"/>
      </bottom>
      <diagonal/>
    </border>
    <border>
      <left style="dashed">
        <color indexed="64"/>
      </left>
      <right style="thick">
        <color indexed="17"/>
      </right>
      <top/>
      <bottom style="thick">
        <color indexed="17"/>
      </bottom>
      <diagonal/>
    </border>
    <border>
      <left style="medium">
        <color indexed="64"/>
      </left>
      <right/>
      <top/>
      <bottom style="mediumDashed">
        <color indexed="64"/>
      </bottom>
      <diagonal/>
    </border>
    <border>
      <left/>
      <right style="medium">
        <color indexed="64"/>
      </right>
      <top/>
      <bottom style="mediumDashed">
        <color indexed="64"/>
      </bottom>
      <diagonal/>
    </border>
    <border>
      <left/>
      <right/>
      <top/>
      <bottom style="mediumDashed">
        <color indexed="64"/>
      </bottom>
      <diagonal/>
    </border>
    <border>
      <left/>
      <right style="medium">
        <color indexed="64"/>
      </right>
      <top/>
      <bottom style="dotted">
        <color indexed="64"/>
      </bottom>
      <diagonal/>
    </border>
    <border>
      <left style="thick">
        <color indexed="17"/>
      </left>
      <right style="dashed">
        <color indexed="64"/>
      </right>
      <top style="thick">
        <color indexed="17"/>
      </top>
      <bottom/>
      <diagonal/>
    </border>
    <border>
      <left style="dashed">
        <color indexed="64"/>
      </left>
      <right/>
      <top style="dotted">
        <color indexed="64"/>
      </top>
      <bottom style="thick">
        <color indexed="17"/>
      </bottom>
      <diagonal/>
    </border>
    <border>
      <left style="medium">
        <color indexed="64"/>
      </left>
      <right style="dashed">
        <color indexed="64"/>
      </right>
      <top/>
      <bottom style="medium">
        <color indexed="64"/>
      </bottom>
      <diagonal/>
    </border>
    <border>
      <left style="dashed">
        <color indexed="64"/>
      </left>
      <right style="dashed">
        <color indexed="64"/>
      </right>
      <top/>
      <bottom style="medium">
        <color indexed="64"/>
      </bottom>
      <diagonal/>
    </border>
    <border>
      <left style="dashed">
        <color indexed="64"/>
      </left>
      <right style="medium">
        <color indexed="64"/>
      </right>
      <top/>
      <bottom style="medium">
        <color indexed="64"/>
      </bottom>
      <diagonal/>
    </border>
    <border>
      <left style="thick">
        <color indexed="17"/>
      </left>
      <right/>
      <top style="thick">
        <color indexed="17"/>
      </top>
      <bottom/>
      <diagonal/>
    </border>
    <border>
      <left style="medium">
        <color indexed="64"/>
      </left>
      <right/>
      <top style="dotted">
        <color indexed="64"/>
      </top>
      <bottom style="thin">
        <color indexed="64"/>
      </bottom>
      <diagonal/>
    </border>
    <border>
      <left style="thick">
        <color indexed="17"/>
      </left>
      <right/>
      <top style="dotted">
        <color indexed="64"/>
      </top>
      <bottom style="thick">
        <color indexed="17"/>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medium">
        <color indexed="64"/>
      </left>
      <right/>
      <top style="thick">
        <color indexed="17"/>
      </top>
      <bottom style="dashed">
        <color indexed="64"/>
      </bottom>
      <diagonal/>
    </border>
    <border>
      <left style="dashed">
        <color indexed="64"/>
      </left>
      <right style="dashed">
        <color indexed="64"/>
      </right>
      <top style="thick">
        <color indexed="17"/>
      </top>
      <bottom style="dashed">
        <color indexed="64"/>
      </bottom>
      <diagonal/>
    </border>
    <border>
      <left style="dashed">
        <color indexed="64"/>
      </left>
      <right style="medium">
        <color indexed="64"/>
      </right>
      <top style="thick">
        <color indexed="17"/>
      </top>
      <bottom style="dashed">
        <color indexed="64"/>
      </bottom>
      <diagonal/>
    </border>
    <border>
      <left style="medium">
        <color indexed="64"/>
      </left>
      <right style="medium">
        <color indexed="64"/>
      </right>
      <top style="medium">
        <color indexed="64"/>
      </top>
      <bottom style="medium">
        <color indexed="64"/>
      </bottom>
      <diagonal/>
    </border>
    <border>
      <left style="hair">
        <color indexed="10"/>
      </left>
      <right style="hair">
        <color indexed="10"/>
      </right>
      <top style="medium">
        <color rgb="FFFF0000"/>
      </top>
      <bottom style="hair">
        <color indexed="10"/>
      </bottom>
      <diagonal/>
    </border>
    <border>
      <left style="hair">
        <color indexed="10"/>
      </left>
      <right/>
      <top style="medium">
        <color indexed="10"/>
      </top>
      <bottom style="hair">
        <color indexed="10"/>
      </bottom>
      <diagonal/>
    </border>
    <border>
      <left style="hair">
        <color indexed="10"/>
      </left>
      <right/>
      <top style="hair">
        <color indexed="10"/>
      </top>
      <bottom style="hair">
        <color indexed="10"/>
      </bottom>
      <diagonal/>
    </border>
    <border>
      <left style="hair">
        <color indexed="10"/>
      </left>
      <right/>
      <top style="hair">
        <color indexed="10"/>
      </top>
      <bottom style="medium">
        <color indexed="10"/>
      </bottom>
      <diagonal/>
    </border>
    <border>
      <left style="medium">
        <color rgb="FFFF0000"/>
      </left>
      <right style="hair">
        <color indexed="10"/>
      </right>
      <top style="medium">
        <color rgb="FFFF0000"/>
      </top>
      <bottom style="hair">
        <color indexed="10"/>
      </bottom>
      <diagonal/>
    </border>
    <border>
      <left style="medium">
        <color rgb="FFFF0000"/>
      </left>
      <right style="hair">
        <color indexed="10"/>
      </right>
      <top style="hair">
        <color indexed="10"/>
      </top>
      <bottom style="hair">
        <color indexed="10"/>
      </bottom>
      <diagonal/>
    </border>
    <border>
      <left style="medium">
        <color theme="1"/>
      </left>
      <right style="thin">
        <color indexed="64"/>
      </right>
      <top style="medium">
        <color theme="1"/>
      </top>
      <bottom style="thin">
        <color indexed="64"/>
      </bottom>
      <diagonal/>
    </border>
    <border>
      <left style="medium">
        <color theme="1"/>
      </left>
      <right style="thin">
        <color indexed="64"/>
      </right>
      <top style="thin">
        <color indexed="64"/>
      </top>
      <bottom style="hair">
        <color indexed="23"/>
      </bottom>
      <diagonal/>
    </border>
    <border>
      <left style="medium">
        <color theme="1"/>
      </left>
      <right style="thin">
        <color indexed="64"/>
      </right>
      <top style="hair">
        <color indexed="23"/>
      </top>
      <bottom style="hair">
        <color indexed="23"/>
      </bottom>
      <diagonal/>
    </border>
    <border>
      <left style="medium">
        <color theme="1"/>
      </left>
      <right style="thin">
        <color indexed="64"/>
      </right>
      <top style="hair">
        <color indexed="23"/>
      </top>
      <bottom style="medium">
        <color theme="1"/>
      </bottom>
      <diagonal/>
    </border>
    <border>
      <left/>
      <right/>
      <top/>
      <bottom style="medium">
        <color theme="1"/>
      </bottom>
      <diagonal/>
    </border>
    <border>
      <left style="thin">
        <color indexed="64"/>
      </left>
      <right style="thin">
        <color theme="1"/>
      </right>
      <top style="medium">
        <color theme="1"/>
      </top>
      <bottom style="thin">
        <color indexed="64"/>
      </bottom>
      <diagonal/>
    </border>
    <border>
      <left style="thin">
        <color indexed="64"/>
      </left>
      <right style="thin">
        <color theme="1"/>
      </right>
      <top style="thin">
        <color indexed="64"/>
      </top>
      <bottom style="hair">
        <color indexed="23"/>
      </bottom>
      <diagonal/>
    </border>
    <border>
      <left style="thin">
        <color indexed="64"/>
      </left>
      <right style="thin">
        <color theme="1"/>
      </right>
      <top style="hair">
        <color indexed="23"/>
      </top>
      <bottom style="hair">
        <color indexed="23"/>
      </bottom>
      <diagonal/>
    </border>
    <border>
      <left style="thin">
        <color indexed="64"/>
      </left>
      <right style="thin">
        <color theme="1"/>
      </right>
      <top style="hair">
        <color indexed="23"/>
      </top>
      <bottom style="medium">
        <color theme="1"/>
      </bottom>
      <diagonal/>
    </border>
    <border>
      <left/>
      <right style="thin">
        <color theme="1"/>
      </right>
      <top/>
      <bottom/>
      <diagonal/>
    </border>
    <border>
      <left style="thin">
        <color theme="1"/>
      </left>
      <right/>
      <top style="medium">
        <color theme="1"/>
      </top>
      <bottom style="thin">
        <color theme="1"/>
      </bottom>
      <diagonal/>
    </border>
    <border>
      <left/>
      <right/>
      <top style="medium">
        <color theme="1"/>
      </top>
      <bottom style="thin">
        <color theme="1"/>
      </bottom>
      <diagonal/>
    </border>
    <border>
      <left/>
      <right style="thin">
        <color theme="1"/>
      </right>
      <top style="medium">
        <color theme="1"/>
      </top>
      <bottom style="thin">
        <color theme="1"/>
      </bottom>
      <diagonal/>
    </border>
    <border>
      <left style="thin">
        <color theme="1"/>
      </left>
      <right/>
      <top style="thin">
        <color theme="1"/>
      </top>
      <bottom style="hair">
        <color theme="1"/>
      </bottom>
      <diagonal/>
    </border>
    <border>
      <left/>
      <right/>
      <top style="thin">
        <color theme="1"/>
      </top>
      <bottom style="hair">
        <color theme="1"/>
      </bottom>
      <diagonal/>
    </border>
    <border>
      <left/>
      <right style="thin">
        <color theme="1"/>
      </right>
      <top style="hair">
        <color theme="1"/>
      </top>
      <bottom/>
      <diagonal/>
    </border>
    <border>
      <left style="thin">
        <color theme="1"/>
      </left>
      <right/>
      <top style="hair">
        <color theme="1"/>
      </top>
      <bottom style="hair">
        <color theme="1"/>
      </bottom>
      <diagonal/>
    </border>
    <border>
      <left/>
      <right/>
      <top style="hair">
        <color theme="1"/>
      </top>
      <bottom style="hair">
        <color theme="1"/>
      </bottom>
      <diagonal/>
    </border>
    <border>
      <left/>
      <right style="thin">
        <color theme="1"/>
      </right>
      <top style="hair">
        <color theme="1"/>
      </top>
      <bottom style="medium">
        <color theme="1"/>
      </bottom>
      <diagonal/>
    </border>
    <border>
      <left style="hair">
        <color theme="1"/>
      </left>
      <right style="thin">
        <color indexed="9"/>
      </right>
      <top style="thin">
        <color indexed="9"/>
      </top>
      <bottom style="thin">
        <color indexed="9"/>
      </bottom>
      <diagonal/>
    </border>
    <border>
      <left style="thin">
        <color theme="1"/>
      </left>
      <right/>
      <top style="medium">
        <color theme="1"/>
      </top>
      <bottom style="thin">
        <color indexed="64"/>
      </bottom>
      <diagonal/>
    </border>
    <border>
      <left/>
      <right/>
      <top style="medium">
        <color theme="1"/>
      </top>
      <bottom style="thin">
        <color indexed="64"/>
      </bottom>
      <diagonal/>
    </border>
    <border>
      <left/>
      <right style="medium">
        <color theme="1"/>
      </right>
      <top style="medium">
        <color theme="1"/>
      </top>
      <bottom style="thin">
        <color indexed="64"/>
      </bottom>
      <diagonal/>
    </border>
    <border>
      <left style="thin">
        <color theme="1"/>
      </left>
      <right/>
      <top style="thin">
        <color indexed="64"/>
      </top>
      <bottom style="hair">
        <color indexed="23"/>
      </bottom>
      <diagonal/>
    </border>
    <border>
      <left/>
      <right/>
      <top style="thin">
        <color indexed="64"/>
      </top>
      <bottom style="hair">
        <color indexed="23"/>
      </bottom>
      <diagonal/>
    </border>
    <border>
      <left/>
      <right style="medium">
        <color theme="1"/>
      </right>
      <top style="thin">
        <color indexed="64"/>
      </top>
      <bottom style="hair">
        <color indexed="23"/>
      </bottom>
      <diagonal/>
    </border>
    <border>
      <left style="thin">
        <color theme="1"/>
      </left>
      <right/>
      <top style="hair">
        <color indexed="23"/>
      </top>
      <bottom style="hair">
        <color indexed="23"/>
      </bottom>
      <diagonal/>
    </border>
    <border>
      <left/>
      <right style="medium">
        <color theme="1"/>
      </right>
      <top style="hair">
        <color indexed="23"/>
      </top>
      <bottom style="hair">
        <color indexed="23"/>
      </bottom>
      <diagonal/>
    </border>
    <border>
      <left style="thin">
        <color theme="1"/>
      </left>
      <right/>
      <top style="hair">
        <color indexed="23"/>
      </top>
      <bottom style="medium">
        <color theme="1"/>
      </bottom>
      <diagonal/>
    </border>
    <border>
      <left/>
      <right/>
      <top style="hair">
        <color indexed="23"/>
      </top>
      <bottom style="medium">
        <color theme="1"/>
      </bottom>
      <diagonal/>
    </border>
    <border>
      <left/>
      <right style="medium">
        <color theme="1"/>
      </right>
      <top style="hair">
        <color indexed="23"/>
      </top>
      <bottom style="medium">
        <color theme="1"/>
      </bottom>
      <diagonal/>
    </border>
    <border>
      <left style="thin">
        <color indexed="9"/>
      </left>
      <right style="thin">
        <color indexed="9"/>
      </right>
      <top style="thin">
        <color indexed="9"/>
      </top>
      <bottom style="hair">
        <color rgb="FFFF0000"/>
      </bottom>
      <diagonal/>
    </border>
    <border>
      <left style="medium">
        <color theme="2" tint="-0.249977111117893"/>
      </left>
      <right/>
      <top style="medium">
        <color theme="2" tint="-0.249977111117893"/>
      </top>
      <bottom style="medium">
        <color theme="2" tint="-0.249977111117893"/>
      </bottom>
      <diagonal/>
    </border>
    <border>
      <left/>
      <right/>
      <top style="medium">
        <color theme="2" tint="-0.249977111117893"/>
      </top>
      <bottom style="medium">
        <color theme="2" tint="-0.249977111117893"/>
      </bottom>
      <diagonal/>
    </border>
    <border>
      <left/>
      <right style="medium">
        <color theme="2" tint="-0.249977111117893"/>
      </right>
      <top style="medium">
        <color theme="2" tint="-0.249977111117893"/>
      </top>
      <bottom style="medium">
        <color theme="2" tint="-0.249977111117893"/>
      </bottom>
      <diagonal/>
    </border>
    <border>
      <left style="thin">
        <color theme="2" tint="-0.249977111117893"/>
      </left>
      <right style="thin">
        <color indexed="9"/>
      </right>
      <top style="thin">
        <color indexed="9"/>
      </top>
      <bottom style="thin">
        <color indexed="9"/>
      </bottom>
      <diagonal/>
    </border>
    <border>
      <left style="medium">
        <color theme="2" tint="-0.249977111117893"/>
      </left>
      <right/>
      <top style="medium">
        <color theme="2" tint="-0.249977111117893"/>
      </top>
      <bottom style="thin">
        <color theme="2" tint="-0.249977111117893"/>
      </bottom>
      <diagonal/>
    </border>
    <border>
      <left/>
      <right/>
      <top style="medium">
        <color theme="2" tint="-0.249977111117893"/>
      </top>
      <bottom style="thin">
        <color theme="2" tint="-0.249977111117893"/>
      </bottom>
      <diagonal/>
    </border>
    <border>
      <left/>
      <right style="thin">
        <color theme="2" tint="-0.249977111117893"/>
      </right>
      <top style="medium">
        <color theme="2" tint="-0.249977111117893"/>
      </top>
      <bottom style="thin">
        <color theme="2" tint="-0.249977111117893"/>
      </bottom>
      <diagonal/>
    </border>
    <border>
      <left/>
      <right style="thin">
        <color indexed="9"/>
      </right>
      <top style="hair">
        <color indexed="16"/>
      </top>
      <bottom style="thin">
        <color indexed="9"/>
      </bottom>
      <diagonal/>
    </border>
    <border>
      <left/>
      <right/>
      <top/>
      <bottom style="dotted">
        <color rgb="FFFF0000"/>
      </bottom>
      <diagonal/>
    </border>
    <border>
      <left style="thin">
        <color indexed="9"/>
      </left>
      <right style="thin">
        <color indexed="9"/>
      </right>
      <top style="thick">
        <color indexed="22"/>
      </top>
      <bottom/>
      <diagonal/>
    </border>
    <border>
      <left/>
      <right/>
      <top style="dotted">
        <color rgb="FFFF0000"/>
      </top>
      <bottom/>
      <diagonal/>
    </border>
    <border>
      <left style="dotted">
        <color rgb="FFFF0000"/>
      </left>
      <right/>
      <top style="dotted">
        <color rgb="FFFF0000"/>
      </top>
      <bottom/>
      <diagonal/>
    </border>
    <border>
      <left style="thin">
        <color indexed="9"/>
      </left>
      <right style="thin">
        <color indexed="9"/>
      </right>
      <top/>
      <bottom style="medium">
        <color theme="4" tint="-0.499984740745262"/>
      </bottom>
      <diagonal/>
    </border>
    <border>
      <left style="dotted">
        <color rgb="FFFF0000"/>
      </left>
      <right/>
      <top/>
      <bottom style="dotted">
        <color rgb="FFFF0000"/>
      </bottom>
      <diagonal/>
    </border>
    <border>
      <left/>
      <right style="dotted">
        <color rgb="FFFF0000"/>
      </right>
      <top style="dotted">
        <color rgb="FFFF0000"/>
      </top>
      <bottom/>
      <diagonal/>
    </border>
    <border>
      <left/>
      <right style="dotted">
        <color rgb="FFFF0000"/>
      </right>
      <top/>
      <bottom style="dotted">
        <color rgb="FFFF0000"/>
      </bottom>
      <diagonal/>
    </border>
    <border>
      <left/>
      <right/>
      <top style="dotted">
        <color rgb="FFFF0000"/>
      </top>
      <bottom style="dotted">
        <color rgb="FFFF0000"/>
      </bottom>
      <diagonal/>
    </border>
    <border>
      <left style="thin">
        <color indexed="64"/>
      </left>
      <right/>
      <top style="thin">
        <color indexed="9"/>
      </top>
      <bottom style="thin">
        <color indexed="9"/>
      </bottom>
      <diagonal/>
    </border>
    <border>
      <left style="thin">
        <color indexed="64"/>
      </left>
      <right style="thin">
        <color indexed="9"/>
      </right>
      <top style="thin">
        <color indexed="9"/>
      </top>
      <bottom style="thin">
        <color indexed="9"/>
      </bottom>
      <diagonal/>
    </border>
    <border>
      <left style="thin">
        <color theme="0"/>
      </left>
      <right/>
      <top style="thin">
        <color indexed="9"/>
      </top>
      <bottom style="thin">
        <color indexed="9"/>
      </bottom>
      <diagonal/>
    </border>
    <border>
      <left/>
      <right style="medium">
        <color indexed="10"/>
      </right>
      <top/>
      <bottom/>
      <diagonal/>
    </border>
    <border>
      <left/>
      <right/>
      <top style="hair">
        <color indexed="64"/>
      </top>
      <bottom style="hair">
        <color indexed="22"/>
      </bottom>
      <diagonal/>
    </border>
    <border>
      <left/>
      <right style="thin">
        <color indexed="64"/>
      </right>
      <top style="hair">
        <color indexed="64"/>
      </top>
      <bottom style="hair">
        <color indexed="22"/>
      </bottom>
      <diagonal/>
    </border>
    <border>
      <left/>
      <right/>
      <top style="hair">
        <color indexed="22"/>
      </top>
      <bottom style="hair">
        <color indexed="64"/>
      </bottom>
      <diagonal/>
    </border>
    <border>
      <left/>
      <right style="thin">
        <color indexed="64"/>
      </right>
      <top style="hair">
        <color indexed="22"/>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9"/>
      </top>
      <bottom style="medium">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indexed="10"/>
      </left>
      <right style="hair">
        <color indexed="10"/>
      </right>
      <top/>
      <bottom style="hair">
        <color indexed="10"/>
      </bottom>
      <diagonal/>
    </border>
    <border>
      <left style="hair">
        <color indexed="10"/>
      </left>
      <right style="hair">
        <color indexed="10"/>
      </right>
      <top/>
      <bottom style="hair">
        <color indexed="10"/>
      </bottom>
      <diagonal/>
    </border>
    <border>
      <left/>
      <right style="hair">
        <color indexed="10"/>
      </right>
      <top/>
      <bottom style="hair">
        <color indexed="10"/>
      </bottom>
      <diagonal/>
    </border>
    <border>
      <left style="medium">
        <color indexed="64"/>
      </left>
      <right style="thin">
        <color indexed="64"/>
      </right>
      <top style="hair">
        <color indexed="64"/>
      </top>
      <bottom style="medium">
        <color indexed="64"/>
      </bottom>
      <diagonal/>
    </border>
    <border>
      <left style="thin">
        <color indexed="64"/>
      </left>
      <right style="hair">
        <color indexed="64"/>
      </right>
      <top style="medium">
        <color rgb="FFC00000"/>
      </top>
      <bottom/>
      <diagonal/>
    </border>
    <border>
      <left style="hair">
        <color indexed="64"/>
      </left>
      <right style="hair">
        <color indexed="64"/>
      </right>
      <top style="medium">
        <color rgb="FFC00000"/>
      </top>
      <bottom/>
      <diagonal/>
    </border>
    <border>
      <left style="hair">
        <color rgb="FFFF0000"/>
      </left>
      <right style="hair">
        <color indexed="10"/>
      </right>
      <top style="hair">
        <color rgb="FFFF0000"/>
      </top>
      <bottom style="hair">
        <color rgb="FFFF0000"/>
      </bottom>
      <diagonal/>
    </border>
    <border>
      <left style="hair">
        <color indexed="10"/>
      </left>
      <right/>
      <top style="hair">
        <color rgb="FFFF0000"/>
      </top>
      <bottom style="hair">
        <color rgb="FFFF0000"/>
      </bottom>
      <diagonal/>
    </border>
    <border>
      <left style="hair">
        <color rgb="FFC00000"/>
      </left>
      <right/>
      <top style="medium">
        <color rgb="FFC00000"/>
      </top>
      <bottom style="medium">
        <color rgb="FFC00000"/>
      </bottom>
      <diagonal/>
    </border>
    <border>
      <left style="hair">
        <color indexed="10"/>
      </left>
      <right/>
      <top style="medium">
        <color indexed="10"/>
      </top>
      <bottom style="medium">
        <color indexed="10"/>
      </bottom>
      <diagonal/>
    </border>
    <border>
      <left style="thin">
        <color indexed="9"/>
      </left>
      <right style="hair">
        <color rgb="FFFF0000"/>
      </right>
      <top style="thin">
        <color indexed="9"/>
      </top>
      <bottom style="thin">
        <color indexed="9"/>
      </bottom>
      <diagonal/>
    </border>
    <border>
      <left/>
      <right style="hair">
        <color rgb="FFFF0000"/>
      </right>
      <top style="thin">
        <color indexed="9"/>
      </top>
      <bottom style="thin">
        <color indexed="9"/>
      </bottom>
      <diagonal/>
    </border>
    <border>
      <left style="thin">
        <color indexed="64"/>
      </left>
      <right style="hair">
        <color rgb="FFFF0000"/>
      </right>
      <top style="thin">
        <color indexed="9"/>
      </top>
      <bottom style="thin">
        <color indexed="9"/>
      </bottom>
      <diagonal/>
    </border>
    <border>
      <left style="thin">
        <color indexed="64"/>
      </left>
      <right style="hair">
        <color indexed="64"/>
      </right>
      <top/>
      <bottom style="medium">
        <color indexed="10"/>
      </bottom>
      <diagonal/>
    </border>
    <border>
      <left style="hair">
        <color indexed="64"/>
      </left>
      <right/>
      <top/>
      <bottom style="medium">
        <color indexed="10"/>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right style="medium">
        <color indexed="9"/>
      </right>
      <top style="medium">
        <color indexed="9"/>
      </top>
      <bottom style="medium">
        <color indexed="9"/>
      </bottom>
      <diagonal/>
    </border>
    <border>
      <left/>
      <right style="medium">
        <color indexed="9"/>
      </right>
      <top style="medium">
        <color indexed="9"/>
      </top>
      <bottom style="thin">
        <color indexed="9"/>
      </bottom>
      <diagonal/>
    </border>
    <border>
      <left/>
      <right style="thin">
        <color indexed="9"/>
      </right>
      <top/>
      <bottom style="thin">
        <color theme="0"/>
      </bottom>
      <diagonal/>
    </border>
    <border>
      <left/>
      <right/>
      <top style="medium">
        <color indexed="10"/>
      </top>
      <bottom/>
      <diagonal/>
    </border>
    <border>
      <left style="medium">
        <color indexed="10"/>
      </left>
      <right style="medium">
        <color indexed="10"/>
      </right>
      <top style="medium">
        <color indexed="10"/>
      </top>
      <bottom/>
      <diagonal/>
    </border>
    <border>
      <left style="hair">
        <color indexed="64"/>
      </left>
      <right/>
      <top style="medium">
        <color indexed="10"/>
      </top>
      <bottom style="hair">
        <color indexed="64"/>
      </bottom>
      <diagonal/>
    </border>
    <border>
      <left style="hair">
        <color indexed="64"/>
      </left>
      <right/>
      <top style="hair">
        <color indexed="64"/>
      </top>
      <bottom style="hair">
        <color indexed="64"/>
      </bottom>
      <diagonal/>
    </border>
    <border>
      <left style="hair">
        <color indexed="64"/>
      </left>
      <right/>
      <top style="medium">
        <color indexed="10"/>
      </top>
      <bottom style="medium">
        <color indexed="10"/>
      </bottom>
      <diagonal/>
    </border>
    <border>
      <left style="hair">
        <color indexed="64"/>
      </left>
      <right/>
      <top style="hair">
        <color indexed="64"/>
      </top>
      <bottom style="medium">
        <color indexed="10"/>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top style="medium">
        <color indexed="10"/>
      </top>
      <bottom style="medium">
        <color indexed="64"/>
      </bottom>
      <diagonal/>
    </border>
    <border>
      <left style="hair">
        <color indexed="64"/>
      </left>
      <right/>
      <top style="medium">
        <color indexed="10"/>
      </top>
      <bottom/>
      <diagonal/>
    </border>
    <border>
      <left style="thin">
        <color indexed="64"/>
      </left>
      <right style="medium">
        <color indexed="64"/>
      </right>
      <top style="thin">
        <color indexed="64"/>
      </top>
      <bottom/>
      <diagonal/>
    </border>
    <border>
      <left style="medium">
        <color rgb="FFFF0000"/>
      </left>
      <right style="hair">
        <color indexed="10"/>
      </right>
      <top style="hair">
        <color indexed="10"/>
      </top>
      <bottom style="medium">
        <color rgb="FFFF0000"/>
      </bottom>
      <diagonal/>
    </border>
    <border>
      <left style="medium">
        <color rgb="FFFF0000"/>
      </left>
      <right style="hair">
        <color indexed="10"/>
      </right>
      <top/>
      <bottom style="hair">
        <color indexed="10"/>
      </bottom>
      <diagonal/>
    </border>
    <border>
      <left style="hair">
        <color indexed="10"/>
      </left>
      <right style="hair">
        <color indexed="10"/>
      </right>
      <top style="hair">
        <color indexed="10"/>
      </top>
      <bottom style="medium">
        <color rgb="FFFF0000"/>
      </bottom>
      <diagonal/>
    </border>
    <border>
      <left style="hair">
        <color indexed="10"/>
      </left>
      <right style="hair">
        <color indexed="10"/>
      </right>
      <top/>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10"/>
      </left>
      <right/>
      <top/>
      <bottom style="hair">
        <color indexed="10"/>
      </bottom>
      <diagonal/>
    </border>
    <border>
      <left style="hair">
        <color indexed="10"/>
      </left>
      <right style="medium">
        <color rgb="FFFF0000"/>
      </right>
      <top style="medium">
        <color rgb="FFFF0000"/>
      </top>
      <bottom style="hair">
        <color indexed="10"/>
      </bottom>
      <diagonal/>
    </border>
    <border>
      <left style="hair">
        <color indexed="10"/>
      </left>
      <right style="medium">
        <color rgb="FFFF0000"/>
      </right>
      <top/>
      <bottom style="hair">
        <color indexed="10"/>
      </bottom>
      <diagonal/>
    </border>
    <border>
      <left style="medium">
        <color rgb="FFFF0000"/>
      </left>
      <right style="hair">
        <color indexed="10"/>
      </right>
      <top/>
      <bottom style="medium">
        <color rgb="FFFF0000"/>
      </bottom>
      <diagonal/>
    </border>
    <border>
      <left style="hair">
        <color indexed="10"/>
      </left>
      <right style="hair">
        <color indexed="10"/>
      </right>
      <top/>
      <bottom style="medium">
        <color rgb="FFFF0000"/>
      </bottom>
      <diagonal/>
    </border>
    <border>
      <left style="hair">
        <color indexed="10"/>
      </left>
      <right style="medium">
        <color rgb="FFFF0000"/>
      </right>
      <top/>
      <bottom style="medium">
        <color rgb="FFFF0000"/>
      </bottom>
      <diagonal/>
    </border>
    <border>
      <left style="hair">
        <color indexed="10"/>
      </left>
      <right style="medium">
        <color rgb="FFFF0000"/>
      </right>
      <top style="hair">
        <color indexed="10"/>
      </top>
      <bottom style="hair">
        <color indexed="10"/>
      </bottom>
      <diagonal/>
    </border>
    <border>
      <left style="hair">
        <color indexed="10"/>
      </left>
      <right style="medium">
        <color rgb="FFFF0000"/>
      </right>
      <top style="hair">
        <color indexed="10"/>
      </top>
      <bottom style="medium">
        <color rgb="FFFF0000"/>
      </bottom>
      <diagonal/>
    </border>
    <border>
      <left/>
      <right style="hair">
        <color indexed="10"/>
      </right>
      <top style="hair">
        <color indexed="10"/>
      </top>
      <bottom style="hair">
        <color indexed="10"/>
      </bottom>
      <diagonal/>
    </border>
    <border>
      <left style="hair">
        <color indexed="10"/>
      </left>
      <right/>
      <top/>
      <bottom/>
      <diagonal/>
    </border>
    <border>
      <left style="thin">
        <color indexed="64"/>
      </left>
      <right style="hair">
        <color indexed="10"/>
      </right>
      <top style="medium">
        <color rgb="FFFF0000"/>
      </top>
      <bottom style="medium">
        <color rgb="FFFF0000"/>
      </bottom>
      <diagonal/>
    </border>
    <border>
      <left style="hair">
        <color indexed="10"/>
      </left>
      <right/>
      <top style="medium">
        <color rgb="FFC00000"/>
      </top>
      <bottom style="medium">
        <color rgb="FFC00000"/>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medium">
        <color rgb="FFFF0000"/>
      </left>
      <right style="hair">
        <color rgb="FFFF0000"/>
      </right>
      <top/>
      <bottom style="medium">
        <color rgb="FFFF0000"/>
      </bottom>
      <diagonal/>
    </border>
    <border>
      <left style="hair">
        <color rgb="FFFF0000"/>
      </left>
      <right style="hair">
        <color rgb="FFFF0000"/>
      </right>
      <top style="medium">
        <color rgb="FFFF0000"/>
      </top>
      <bottom/>
      <diagonal/>
    </border>
    <border>
      <left style="medium">
        <color rgb="FFFF0000"/>
      </left>
      <right style="hair">
        <color rgb="FFFF0000"/>
      </right>
      <top style="medium">
        <color rgb="FFFF0000"/>
      </top>
      <bottom style="hair">
        <color rgb="FFFF0000"/>
      </bottom>
      <diagonal/>
    </border>
    <border>
      <left style="hair">
        <color rgb="FFFF0000"/>
      </left>
      <right style="hair">
        <color rgb="FFFF0000"/>
      </right>
      <top style="hair">
        <color rgb="FFFF0000"/>
      </top>
      <bottom style="medium">
        <color rgb="FFFF0000"/>
      </bottom>
      <diagonal/>
    </border>
    <border>
      <left style="hair">
        <color rgb="FFFF0000"/>
      </left>
      <right style="medium">
        <color rgb="FFFF0000"/>
      </right>
      <top style="hair">
        <color rgb="FFFF0000"/>
      </top>
      <bottom style="medium">
        <color rgb="FFFF0000"/>
      </bottom>
      <diagonal/>
    </border>
    <border>
      <left style="thin">
        <color indexed="64"/>
      </left>
      <right style="hair">
        <color indexed="64"/>
      </right>
      <top style="medium">
        <color indexed="10"/>
      </top>
      <bottom/>
      <diagonal/>
    </border>
    <border>
      <left style="hair">
        <color indexed="64"/>
      </left>
      <right style="hair">
        <color indexed="64"/>
      </right>
      <top style="medium">
        <color indexed="10"/>
      </top>
      <bottom/>
      <diagonal/>
    </border>
    <border>
      <left style="thin">
        <color indexed="64"/>
      </left>
      <right/>
      <top style="medium">
        <color indexed="10"/>
      </top>
      <bottom/>
      <diagonal/>
    </border>
    <border>
      <left/>
      <right/>
      <top style="thin">
        <color theme="0" tint="-0.249977111117893"/>
      </top>
      <bottom/>
      <diagonal/>
    </border>
    <border>
      <left style="medium">
        <color indexed="64"/>
      </left>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indexed="9"/>
      </left>
      <right/>
      <top style="thin">
        <color indexed="9"/>
      </top>
      <bottom style="medium">
        <color indexed="64"/>
      </bottom>
      <diagonal/>
    </border>
    <border>
      <left style="thin">
        <color indexed="9"/>
      </left>
      <right/>
      <top style="thin">
        <color theme="0"/>
      </top>
      <bottom/>
      <diagonal/>
    </border>
    <border>
      <left/>
      <right/>
      <top style="thin">
        <color theme="0"/>
      </top>
      <bottom/>
      <diagonal/>
    </border>
    <border>
      <left style="thin">
        <color indexed="9"/>
      </left>
      <right/>
      <top style="thin">
        <color indexed="64"/>
      </top>
      <bottom style="thin">
        <color indexed="9"/>
      </bottom>
      <diagonal/>
    </border>
    <border>
      <left/>
      <right/>
      <top style="thin">
        <color indexed="64"/>
      </top>
      <bottom style="thin">
        <color indexed="9"/>
      </bottom>
      <diagonal/>
    </border>
    <border>
      <left/>
      <right style="thin">
        <color indexed="9"/>
      </right>
      <top style="thin">
        <color indexed="64"/>
      </top>
      <bottom style="thin">
        <color indexed="9"/>
      </bottom>
      <diagonal/>
    </border>
    <border>
      <left style="hair">
        <color rgb="FFFF0000"/>
      </left>
      <right/>
      <top/>
      <bottom style="dotted">
        <color rgb="FFFF0000"/>
      </bottom>
      <diagonal/>
    </border>
    <border>
      <left/>
      <right style="hair">
        <color rgb="FFFF0000"/>
      </right>
      <top/>
      <bottom style="dotted">
        <color rgb="FFFF0000"/>
      </bottom>
      <diagonal/>
    </border>
    <border>
      <left style="hair">
        <color rgb="FFFF0000"/>
      </left>
      <right style="hair">
        <color rgb="FFFF0000"/>
      </right>
      <top style="medium">
        <color rgb="FFFF0000"/>
      </top>
      <bottom style="hair">
        <color rgb="FFFF0000"/>
      </bottom>
      <diagonal/>
    </border>
    <border>
      <left style="hair">
        <color rgb="FFFF0000"/>
      </left>
      <right style="medium">
        <color indexed="10"/>
      </right>
      <top style="medium">
        <color rgb="FFFF0000"/>
      </top>
      <bottom style="hair">
        <color rgb="FFFF0000"/>
      </bottom>
      <diagonal/>
    </border>
    <border>
      <left style="medium">
        <color rgb="FFFF0000"/>
      </left>
      <right style="hair">
        <color rgb="FFFF0000"/>
      </right>
      <top style="hair">
        <color rgb="FFFF0000"/>
      </top>
      <bottom style="hair">
        <color rgb="FFFF0000"/>
      </bottom>
      <diagonal/>
    </border>
    <border>
      <left style="hair">
        <color rgb="FFFF0000"/>
      </left>
      <right style="hair">
        <color rgb="FFFF0000"/>
      </right>
      <top style="hair">
        <color rgb="FFFF0000"/>
      </top>
      <bottom style="hair">
        <color rgb="FFFF0000"/>
      </bottom>
      <diagonal/>
    </border>
    <border>
      <left style="hair">
        <color rgb="FFFF0000"/>
      </left>
      <right style="medium">
        <color indexed="10"/>
      </right>
      <top style="hair">
        <color rgb="FFFF0000"/>
      </top>
      <bottom style="hair">
        <color rgb="FFFF0000"/>
      </bottom>
      <diagonal/>
    </border>
    <border>
      <left style="medium">
        <color rgb="FFFF0000"/>
      </left>
      <right style="hair">
        <color rgb="FFFF0000"/>
      </right>
      <top style="hair">
        <color rgb="FFFF0000"/>
      </top>
      <bottom style="medium">
        <color rgb="FFC00000"/>
      </bottom>
      <diagonal/>
    </border>
    <border>
      <left style="hair">
        <color rgb="FFFF0000"/>
      </left>
      <right style="hair">
        <color rgb="FFFF0000"/>
      </right>
      <top style="hair">
        <color rgb="FFFF0000"/>
      </top>
      <bottom style="medium">
        <color rgb="FFC00000"/>
      </bottom>
      <diagonal/>
    </border>
    <border>
      <left style="hair">
        <color rgb="FFFF0000"/>
      </left>
      <right style="medium">
        <color indexed="10"/>
      </right>
      <top style="hair">
        <color rgb="FFFF0000"/>
      </top>
      <bottom style="medium">
        <color rgb="FFC00000"/>
      </bottom>
      <diagonal/>
    </border>
    <border>
      <left/>
      <right/>
      <top style="medium">
        <color rgb="FFC00000"/>
      </top>
      <bottom/>
      <diagonal/>
    </border>
    <border>
      <left style="thin">
        <color indexed="64"/>
      </left>
      <right style="medium">
        <color rgb="FFC00000"/>
      </right>
      <top style="hair">
        <color indexed="64"/>
      </top>
      <bottom style="hair">
        <color indexed="64"/>
      </bottom>
      <diagonal/>
    </border>
    <border>
      <left/>
      <right style="medium">
        <color rgb="FFC00000"/>
      </right>
      <top style="hair">
        <color indexed="64"/>
      </top>
      <bottom style="thin">
        <color indexed="64"/>
      </bottom>
      <diagonal/>
    </border>
    <border>
      <left style="hair">
        <color rgb="FFC00000"/>
      </left>
      <right style="hair">
        <color rgb="FFC00000"/>
      </right>
      <top style="medium">
        <color rgb="FFFF0000"/>
      </top>
      <bottom style="hair">
        <color rgb="FFC00000"/>
      </bottom>
      <diagonal/>
    </border>
    <border>
      <left style="hair">
        <color rgb="FFC00000"/>
      </left>
      <right style="medium">
        <color rgb="FFFF0000"/>
      </right>
      <top style="medium">
        <color rgb="FFFF0000"/>
      </top>
      <bottom style="hair">
        <color rgb="FFC00000"/>
      </bottom>
      <diagonal/>
    </border>
    <border>
      <left style="hair">
        <color rgb="FFC00000"/>
      </left>
      <right style="hair">
        <color rgb="FFC00000"/>
      </right>
      <top style="hair">
        <color rgb="FFC00000"/>
      </top>
      <bottom style="medium">
        <color rgb="FFFF0000"/>
      </bottom>
      <diagonal/>
    </border>
    <border>
      <left style="hair">
        <color rgb="FFC00000"/>
      </left>
      <right style="medium">
        <color rgb="FFFF0000"/>
      </right>
      <top style="hair">
        <color rgb="FFC00000"/>
      </top>
      <bottom style="medium">
        <color rgb="FFFF0000"/>
      </bottom>
      <diagonal/>
    </border>
    <border>
      <left style="hair">
        <color indexed="64"/>
      </left>
      <right style="hair">
        <color indexed="64"/>
      </right>
      <top style="medium">
        <color rgb="FFC00000"/>
      </top>
      <bottom style="medium">
        <color rgb="FFFF0000"/>
      </bottom>
      <diagonal/>
    </border>
    <border>
      <left style="medium">
        <color rgb="FFFF0000"/>
      </left>
      <right style="hair">
        <color indexed="10"/>
      </right>
      <top style="medium">
        <color rgb="FFFF0000"/>
      </top>
      <bottom style="hair">
        <color rgb="FFFF0000"/>
      </bottom>
      <diagonal/>
    </border>
    <border>
      <left style="hair">
        <color indexed="10"/>
      </left>
      <right style="hair">
        <color indexed="10"/>
      </right>
      <top style="medium">
        <color rgb="FFFF0000"/>
      </top>
      <bottom style="hair">
        <color rgb="FFFF0000"/>
      </bottom>
      <diagonal/>
    </border>
    <border>
      <left style="hair">
        <color indexed="10"/>
      </left>
      <right style="medium">
        <color rgb="FFFF0000"/>
      </right>
      <top style="medium">
        <color rgb="FFFF0000"/>
      </top>
      <bottom style="hair">
        <color rgb="FFFF0000"/>
      </bottom>
      <diagonal/>
    </border>
    <border>
      <left style="medium">
        <color rgb="FFFF0000"/>
      </left>
      <right style="hair">
        <color indexed="10"/>
      </right>
      <top style="hair">
        <color rgb="FFFF0000"/>
      </top>
      <bottom style="hair">
        <color rgb="FFFF0000"/>
      </bottom>
      <diagonal/>
    </border>
    <border>
      <left style="hair">
        <color indexed="10"/>
      </left>
      <right style="hair">
        <color indexed="10"/>
      </right>
      <top style="hair">
        <color rgb="FFFF0000"/>
      </top>
      <bottom style="hair">
        <color rgb="FFFF0000"/>
      </bottom>
      <diagonal/>
    </border>
    <border>
      <left style="hair">
        <color indexed="10"/>
      </left>
      <right style="medium">
        <color rgb="FFFF0000"/>
      </right>
      <top style="hair">
        <color rgb="FFFF0000"/>
      </top>
      <bottom style="hair">
        <color rgb="FFFF0000"/>
      </bottom>
      <diagonal/>
    </border>
    <border>
      <left style="hair">
        <color indexed="10"/>
      </left>
      <right style="hair">
        <color indexed="10"/>
      </right>
      <top style="hair">
        <color rgb="FFFF0000"/>
      </top>
      <bottom style="medium">
        <color indexed="10"/>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medium">
        <color indexed="10"/>
      </bottom>
      <diagonal/>
    </border>
    <border>
      <left style="hair">
        <color indexed="64"/>
      </left>
      <right/>
      <top style="thin">
        <color indexed="64"/>
      </top>
      <bottom style="hair">
        <color indexed="64"/>
      </bottom>
      <diagonal/>
    </border>
    <border>
      <left style="hair">
        <color indexed="64"/>
      </left>
      <right/>
      <top style="hair">
        <color indexed="64"/>
      </top>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thin">
        <color indexed="64"/>
      </bottom>
      <diagonal/>
    </border>
    <border>
      <left style="hair">
        <color indexed="64"/>
      </left>
      <right style="thin">
        <color indexed="64"/>
      </right>
      <top style="thin">
        <color indexed="64"/>
      </top>
      <bottom style="medium">
        <color indexed="64"/>
      </bottom>
      <diagonal/>
    </border>
    <border>
      <left style="medium">
        <color rgb="FFFF0000"/>
      </left>
      <right style="hair">
        <color indexed="10"/>
      </right>
      <top style="hair">
        <color rgb="FFFF0000"/>
      </top>
      <bottom style="medium">
        <color rgb="FFFF0000"/>
      </bottom>
      <diagonal/>
    </border>
    <border>
      <left style="hair">
        <color indexed="10"/>
      </left>
      <right style="hair">
        <color indexed="10"/>
      </right>
      <top style="hair">
        <color rgb="FFFF0000"/>
      </top>
      <bottom style="medium">
        <color rgb="FFFF0000"/>
      </bottom>
      <diagonal/>
    </border>
    <border>
      <left style="hair">
        <color indexed="10"/>
      </left>
      <right style="medium">
        <color rgb="FFFF0000"/>
      </right>
      <top style="hair">
        <color rgb="FFFF0000"/>
      </top>
      <bottom style="medium">
        <color rgb="FFFF0000"/>
      </bottom>
      <diagonal/>
    </border>
    <border>
      <left style="medium">
        <color rgb="FFFF0000"/>
      </left>
      <right style="hair">
        <color indexed="10"/>
      </right>
      <top style="hair">
        <color rgb="FFFF0000"/>
      </top>
      <bottom style="medium">
        <color indexed="10"/>
      </bottom>
      <diagonal/>
    </border>
    <border>
      <left style="thin">
        <color theme="1"/>
      </left>
      <right style="hair">
        <color indexed="10"/>
      </right>
      <top/>
      <bottom style="medium">
        <color rgb="FFFF0000"/>
      </bottom>
      <diagonal/>
    </border>
    <border>
      <left style="thin">
        <color theme="1"/>
      </left>
      <right style="hair">
        <color indexed="10"/>
      </right>
      <top/>
      <bottom/>
      <diagonal/>
    </border>
    <border>
      <left style="hair">
        <color indexed="64"/>
      </left>
      <right style="medium">
        <color indexed="64"/>
      </right>
      <top style="thin">
        <color indexed="64"/>
      </top>
      <bottom style="medium">
        <color indexed="64"/>
      </bottom>
      <diagonal/>
    </border>
    <border>
      <left style="hair">
        <color indexed="10"/>
      </left>
      <right style="medium">
        <color rgb="FFFF0000"/>
      </right>
      <top style="hair">
        <color rgb="FFFF0000"/>
      </top>
      <bottom style="medium">
        <color indexed="10"/>
      </bottom>
      <diagonal/>
    </border>
    <border>
      <left style="hair">
        <color indexed="10"/>
      </left>
      <right style="thin">
        <color indexed="64"/>
      </right>
      <top/>
      <bottom/>
      <diagonal/>
    </border>
    <border>
      <left style="hair">
        <color indexed="10"/>
      </left>
      <right style="thin">
        <color indexed="64"/>
      </right>
      <top/>
      <bottom style="medium">
        <color rgb="FFFF0000"/>
      </bottom>
      <diagonal/>
    </border>
    <border>
      <left style="hair">
        <color indexed="64"/>
      </left>
      <right style="thin">
        <color indexed="64"/>
      </right>
      <top style="medium">
        <color indexed="10"/>
      </top>
      <bottom/>
      <diagonal/>
    </border>
  </borders>
  <cellStyleXfs count="7">
    <xf numFmtId="0" fontId="0" fillId="0" borderId="0"/>
    <xf numFmtId="0" fontId="1" fillId="0" borderId="0"/>
    <xf numFmtId="0" fontId="13" fillId="0" borderId="0" applyNumberFormat="0" applyFill="0" applyBorder="0" applyAlignment="0" applyProtection="0">
      <alignment vertical="top"/>
      <protection locked="0"/>
    </xf>
    <xf numFmtId="9" fontId="25" fillId="0" borderId="0" applyFont="0" applyFill="0" applyBorder="0" applyAlignment="0" applyProtection="0"/>
    <xf numFmtId="166" fontId="25" fillId="0" borderId="0" applyFont="0" applyFill="0" applyBorder="0" applyAlignment="0" applyProtection="0"/>
    <xf numFmtId="0" fontId="25" fillId="0" borderId="0"/>
    <xf numFmtId="3" fontId="25" fillId="17" borderId="255">
      <alignment horizontal="right" vertical="top" wrapText="1" indent="1"/>
    </xf>
  </cellStyleXfs>
  <cellXfs count="2005">
    <xf numFmtId="0" fontId="0" fillId="0" borderId="0" xfId="0"/>
    <xf numFmtId="0" fontId="1" fillId="0" borderId="0" xfId="1" applyFill="1" applyProtection="1"/>
    <xf numFmtId="0" fontId="1" fillId="2" borderId="0" xfId="1" applyFill="1" applyProtection="1"/>
    <xf numFmtId="0" fontId="1" fillId="2" borderId="1" xfId="1" applyFill="1" applyBorder="1" applyProtection="1"/>
    <xf numFmtId="0" fontId="1" fillId="0" borderId="1" xfId="1" applyBorder="1" applyProtection="1"/>
    <xf numFmtId="0" fontId="1" fillId="0" borderId="0" xfId="1" applyProtection="1"/>
    <xf numFmtId="0" fontId="1" fillId="2" borderId="0" xfId="1" applyFill="1" applyBorder="1" applyProtection="1"/>
    <xf numFmtId="0" fontId="3" fillId="3" borderId="0" xfId="1" applyFont="1" applyFill="1" applyBorder="1" applyAlignment="1" applyProtection="1">
      <alignment horizontal="center" vertical="center" wrapText="1"/>
    </xf>
    <xf numFmtId="0" fontId="1" fillId="0" borderId="2" xfId="1" applyBorder="1" applyProtection="1"/>
    <xf numFmtId="0" fontId="1" fillId="0" borderId="4" xfId="1" applyBorder="1" applyProtection="1"/>
    <xf numFmtId="0" fontId="3" fillId="3" borderId="0" xfId="1" applyFont="1" applyFill="1" applyAlignment="1" applyProtection="1">
      <alignment horizontal="center" vertical="center" wrapText="1"/>
    </xf>
    <xf numFmtId="0" fontId="1" fillId="3" borderId="0" xfId="1" applyFill="1" applyProtection="1"/>
    <xf numFmtId="0" fontId="1" fillId="3" borderId="0" xfId="1" applyFill="1" applyBorder="1" applyProtection="1"/>
    <xf numFmtId="0" fontId="1" fillId="0" borderId="6" xfId="1" applyBorder="1" applyProtection="1"/>
    <xf numFmtId="0" fontId="1" fillId="0" borderId="7" xfId="1" applyBorder="1" applyProtection="1"/>
    <xf numFmtId="0" fontId="9" fillId="2" borderId="2" xfId="1" applyFont="1" applyFill="1" applyBorder="1" applyProtection="1"/>
    <xf numFmtId="0" fontId="10" fillId="2" borderId="2" xfId="1" applyFont="1" applyFill="1" applyBorder="1" applyAlignment="1" applyProtection="1">
      <alignment horizontal="center" vertical="top" wrapText="1"/>
    </xf>
    <xf numFmtId="0" fontId="1" fillId="0" borderId="9" xfId="1" applyFill="1" applyBorder="1" applyProtection="1"/>
    <xf numFmtId="0" fontId="11" fillId="0" borderId="10" xfId="1" quotePrefix="1" applyFont="1" applyFill="1" applyBorder="1" applyAlignment="1" applyProtection="1">
      <alignment horizontal="center" vertical="center" wrapText="1"/>
    </xf>
    <xf numFmtId="0" fontId="11" fillId="0" borderId="10" xfId="1" applyFont="1" applyFill="1" applyBorder="1" applyAlignment="1" applyProtection="1">
      <alignment horizontal="center" vertical="center" wrapText="1"/>
    </xf>
    <xf numFmtId="0" fontId="1" fillId="0" borderId="11" xfId="1" applyFill="1" applyBorder="1" applyProtection="1"/>
    <xf numFmtId="0" fontId="1" fillId="0" borderId="12" xfId="1" applyFill="1" applyBorder="1" applyProtection="1"/>
    <xf numFmtId="0" fontId="11" fillId="0" borderId="6" xfId="1" applyFont="1" applyFill="1" applyBorder="1" applyAlignment="1" applyProtection="1">
      <alignment horizontal="center" vertical="center" wrapText="1"/>
    </xf>
    <xf numFmtId="0" fontId="1" fillId="0" borderId="13" xfId="1" applyFill="1" applyBorder="1" applyProtection="1"/>
    <xf numFmtId="0" fontId="11" fillId="5" borderId="0" xfId="1" applyFont="1" applyFill="1" applyBorder="1" applyAlignment="1" applyProtection="1">
      <alignment horizontal="center" vertical="center" wrapText="1"/>
    </xf>
    <xf numFmtId="0" fontId="11" fillId="6" borderId="0" xfId="1" applyFont="1" applyFill="1" applyBorder="1" applyAlignment="1" applyProtection="1">
      <alignment horizontal="center" vertical="center" wrapText="1"/>
    </xf>
    <xf numFmtId="0" fontId="15" fillId="3" borderId="0" xfId="1" applyFont="1" applyFill="1" applyProtection="1"/>
    <xf numFmtId="0" fontId="16" fillId="0" borderId="17" xfId="1" applyFont="1" applyBorder="1" applyAlignment="1" applyProtection="1">
      <alignment vertical="center"/>
    </xf>
    <xf numFmtId="0" fontId="4" fillId="0" borderId="11" xfId="1" applyFont="1" applyBorder="1" applyAlignment="1" applyProtection="1">
      <alignment vertical="center" wrapText="1"/>
    </xf>
    <xf numFmtId="0" fontId="16" fillId="0" borderId="1" xfId="1" applyFont="1" applyBorder="1" applyAlignment="1" applyProtection="1">
      <alignment vertical="center"/>
    </xf>
    <xf numFmtId="0" fontId="16" fillId="0" borderId="0" xfId="1" applyFont="1" applyAlignment="1" applyProtection="1">
      <alignment vertical="center"/>
    </xf>
    <xf numFmtId="0" fontId="16" fillId="0" borderId="20" xfId="1" applyFont="1" applyBorder="1" applyAlignment="1" applyProtection="1">
      <alignment vertical="center"/>
    </xf>
    <xf numFmtId="0" fontId="4" fillId="0" borderId="13" xfId="1" applyFont="1" applyBorder="1" applyAlignment="1" applyProtection="1">
      <alignment vertical="center" wrapText="1"/>
    </xf>
    <xf numFmtId="0" fontId="5" fillId="3" borderId="0" xfId="1" applyFont="1" applyFill="1" applyAlignment="1" applyProtection="1"/>
    <xf numFmtId="0" fontId="17" fillId="3" borderId="0" xfId="1" applyFont="1" applyFill="1" applyProtection="1"/>
    <xf numFmtId="0" fontId="17" fillId="3" borderId="0" xfId="1" applyFont="1" applyFill="1" applyBorder="1" applyProtection="1"/>
    <xf numFmtId="0" fontId="1" fillId="0" borderId="0" xfId="1" applyAlignment="1" applyProtection="1">
      <alignment vertical="top" wrapText="1"/>
    </xf>
    <xf numFmtId="0" fontId="6" fillId="0" borderId="0" xfId="1" applyFont="1" applyAlignment="1" applyProtection="1">
      <alignment vertical="top" wrapText="1"/>
    </xf>
    <xf numFmtId="0" fontId="4" fillId="0" borderId="0" xfId="1" applyFont="1" applyAlignment="1" applyProtection="1">
      <alignment vertical="top" wrapText="1"/>
    </xf>
    <xf numFmtId="0" fontId="24" fillId="3" borderId="0" xfId="1" applyFont="1" applyFill="1" applyBorder="1" applyAlignment="1">
      <alignment horizontal="centerContinuous"/>
    </xf>
    <xf numFmtId="0" fontId="16" fillId="3" borderId="0" xfId="1" applyFont="1" applyFill="1" applyBorder="1" applyAlignment="1">
      <alignment horizontal="centerContinuous"/>
    </xf>
    <xf numFmtId="0" fontId="25" fillId="3" borderId="0" xfId="1" applyFont="1" applyFill="1" applyBorder="1" applyAlignment="1">
      <alignment horizontal="centerContinuous"/>
    </xf>
    <xf numFmtId="0" fontId="29" fillId="3" borderId="0" xfId="1" applyFont="1" applyFill="1" applyProtection="1"/>
    <xf numFmtId="0" fontId="30" fillId="3" borderId="0" xfId="1" applyFont="1" applyFill="1" applyProtection="1"/>
    <xf numFmtId="0" fontId="1" fillId="0" borderId="0" xfId="1" applyBorder="1" applyAlignment="1" applyProtection="1">
      <alignment vertical="top" wrapText="1"/>
    </xf>
    <xf numFmtId="0" fontId="1" fillId="0" borderId="0" xfId="1" applyBorder="1" applyProtection="1"/>
    <xf numFmtId="0" fontId="32" fillId="0" borderId="31" xfId="1" applyFont="1" applyBorder="1" applyAlignment="1" applyProtection="1">
      <alignment horizontal="left" vertical="top" indent="1"/>
    </xf>
    <xf numFmtId="0" fontId="34" fillId="0" borderId="0" xfId="2" applyFont="1" applyBorder="1" applyAlignment="1" applyProtection="1">
      <alignment horizontal="left" vertical="top" indent="1"/>
    </xf>
    <xf numFmtId="0" fontId="1" fillId="0" borderId="0" xfId="1" applyBorder="1" applyAlignment="1" applyProtection="1">
      <alignment horizontal="left" vertical="top" indent="1"/>
    </xf>
    <xf numFmtId="0" fontId="1" fillId="0" borderId="0" xfId="1" applyBorder="1" applyAlignment="1" applyProtection="1">
      <alignment horizontal="left" indent="1"/>
    </xf>
    <xf numFmtId="0" fontId="1" fillId="0" borderId="0" xfId="1" applyAlignment="1" applyProtection="1">
      <alignment vertical="top"/>
    </xf>
    <xf numFmtId="0" fontId="1" fillId="0" borderId="0" xfId="1" applyFill="1" applyBorder="1" applyProtection="1"/>
    <xf numFmtId="0" fontId="1" fillId="0" borderId="0" xfId="1" applyFill="1" applyBorder="1" applyAlignment="1" applyProtection="1"/>
    <xf numFmtId="0" fontId="1" fillId="17" borderId="0" xfId="1" applyFill="1" applyBorder="1" applyAlignment="1" applyProtection="1"/>
    <xf numFmtId="0" fontId="1" fillId="0" borderId="0" xfId="1" applyBorder="1" applyAlignment="1" applyProtection="1"/>
    <xf numFmtId="0" fontId="1" fillId="0" borderId="0" xfId="1" applyFill="1" applyBorder="1" applyAlignment="1" applyProtection="1">
      <alignment vertical="top" wrapText="1"/>
    </xf>
    <xf numFmtId="0" fontId="29" fillId="0" borderId="0" xfId="1" applyFont="1" applyProtection="1"/>
    <xf numFmtId="0" fontId="1" fillId="0" borderId="0" xfId="1"/>
    <xf numFmtId="0" fontId="1" fillId="0" borderId="0" xfId="1" applyAlignment="1">
      <alignment vertical="center"/>
    </xf>
    <xf numFmtId="0" fontId="72" fillId="3" borderId="0" xfId="1" applyFont="1" applyFill="1" applyBorder="1" applyAlignment="1" applyProtection="1">
      <alignment horizontal="left" vertical="center"/>
    </xf>
    <xf numFmtId="0" fontId="25" fillId="0" borderId="0" xfId="1" applyFont="1"/>
    <xf numFmtId="0" fontId="86" fillId="0" borderId="160" xfId="1" applyFont="1" applyBorder="1" applyAlignment="1">
      <alignment horizontal="left" vertical="center" indent="1"/>
    </xf>
    <xf numFmtId="0" fontId="87" fillId="0" borderId="320" xfId="1" applyFont="1" applyBorder="1" applyAlignment="1">
      <alignment vertical="center"/>
    </xf>
    <xf numFmtId="0" fontId="86" fillId="0" borderId="161" xfId="1" applyFont="1" applyBorder="1" applyAlignment="1">
      <alignment horizontal="center" vertical="center"/>
    </xf>
    <xf numFmtId="0" fontId="86" fillId="0" borderId="321" xfId="1" applyFont="1" applyBorder="1" applyAlignment="1">
      <alignment horizontal="center" vertical="center"/>
    </xf>
    <xf numFmtId="0" fontId="86" fillId="0" borderId="322" xfId="1" applyFont="1" applyBorder="1" applyAlignment="1">
      <alignment horizontal="center" vertical="center"/>
    </xf>
    <xf numFmtId="0" fontId="86" fillId="0" borderId="323" xfId="1" applyFont="1" applyBorder="1" applyAlignment="1">
      <alignment horizontal="center" vertical="center"/>
    </xf>
    <xf numFmtId="0" fontId="35" fillId="26" borderId="140" xfId="1" applyFont="1" applyFill="1" applyBorder="1" applyAlignment="1">
      <alignment horizontal="left" vertical="center" indent="1"/>
    </xf>
    <xf numFmtId="0" fontId="88" fillId="26" borderId="0" xfId="1" applyFont="1" applyFill="1" applyBorder="1" applyAlignment="1">
      <alignment horizontal="center" vertical="center"/>
    </xf>
    <xf numFmtId="0" fontId="1" fillId="27" borderId="324" xfId="1" applyFill="1" applyBorder="1" applyAlignment="1">
      <alignment horizontal="center" vertical="center"/>
    </xf>
    <xf numFmtId="0" fontId="1" fillId="27" borderId="325" xfId="1" applyFill="1" applyBorder="1" applyAlignment="1">
      <alignment horizontal="center" vertical="center"/>
    </xf>
    <xf numFmtId="0" fontId="35" fillId="28" borderId="326" xfId="1" applyFont="1" applyFill="1" applyBorder="1" applyAlignment="1">
      <alignment horizontal="left" vertical="center" indent="1"/>
    </xf>
    <xf numFmtId="0" fontId="88" fillId="28" borderId="327" xfId="1" applyFont="1" applyFill="1" applyBorder="1" applyAlignment="1">
      <alignment horizontal="center" vertical="center"/>
    </xf>
    <xf numFmtId="0" fontId="1" fillId="29" borderId="329" xfId="1" applyFill="1" applyBorder="1" applyAlignment="1">
      <alignment horizontal="center" vertical="center"/>
    </xf>
    <xf numFmtId="0" fontId="1" fillId="29" borderId="330" xfId="1" applyFill="1" applyBorder="1" applyAlignment="1">
      <alignment horizontal="center" vertical="center"/>
    </xf>
    <xf numFmtId="0" fontId="35" fillId="0" borderId="331" xfId="1" applyFont="1" applyBorder="1" applyAlignment="1">
      <alignment horizontal="left" vertical="center" indent="1"/>
    </xf>
    <xf numFmtId="0" fontId="89" fillId="30" borderId="332" xfId="1" applyFont="1" applyFill="1" applyBorder="1" applyAlignment="1">
      <alignment horizontal="left" vertical="center" indent="1"/>
    </xf>
    <xf numFmtId="0" fontId="90" fillId="0" borderId="333" xfId="1" applyFont="1" applyBorder="1" applyAlignment="1">
      <alignment horizontal="center" vertical="center"/>
    </xf>
    <xf numFmtId="0" fontId="90" fillId="0" borderId="334" xfId="1" applyFont="1" applyBorder="1" applyAlignment="1">
      <alignment horizontal="center" vertical="center"/>
    </xf>
    <xf numFmtId="0" fontId="90" fillId="0" borderId="335" xfId="1" applyFont="1" applyBorder="1" applyAlignment="1">
      <alignment horizontal="center" vertical="center"/>
    </xf>
    <xf numFmtId="0" fontId="35" fillId="0" borderId="140" xfId="1" applyFont="1" applyBorder="1" applyAlignment="1">
      <alignment horizontal="left" vertical="center" indent="1"/>
    </xf>
    <xf numFmtId="0" fontId="91" fillId="31" borderId="0" xfId="1" applyFont="1" applyFill="1" applyBorder="1" applyAlignment="1">
      <alignment horizontal="left" vertical="center" indent="1"/>
    </xf>
    <xf numFmtId="0" fontId="1" fillId="0" borderId="336" xfId="1" applyBorder="1" applyAlignment="1">
      <alignment horizontal="center" vertical="center"/>
    </xf>
    <xf numFmtId="0" fontId="1" fillId="0" borderId="337" xfId="1" applyBorder="1" applyAlignment="1">
      <alignment horizontal="center" vertical="center"/>
    </xf>
    <xf numFmtId="0" fontId="1" fillId="0" borderId="338" xfId="1" applyBorder="1" applyAlignment="1">
      <alignment horizontal="center" vertical="center"/>
    </xf>
    <xf numFmtId="0" fontId="35" fillId="26" borderId="339" xfId="1" applyFont="1" applyFill="1" applyBorder="1" applyAlignment="1">
      <alignment horizontal="left" vertical="center" indent="1"/>
    </xf>
    <xf numFmtId="0" fontId="35" fillId="28" borderId="283" xfId="1" applyFont="1" applyFill="1" applyBorder="1" applyAlignment="1">
      <alignment horizontal="left" vertical="center" indent="1"/>
    </xf>
    <xf numFmtId="3" fontId="89" fillId="30" borderId="332" xfId="1" applyNumberFormat="1" applyFont="1" applyFill="1" applyBorder="1" applyAlignment="1">
      <alignment horizontal="left" vertical="center" indent="1"/>
    </xf>
    <xf numFmtId="0" fontId="35" fillId="0" borderId="345" xfId="1" applyFont="1" applyBorder="1" applyAlignment="1">
      <alignment horizontal="left" vertical="center" indent="1"/>
    </xf>
    <xf numFmtId="0" fontId="91" fillId="31" borderId="346" xfId="1" applyFont="1" applyFill="1" applyBorder="1" applyAlignment="1">
      <alignment horizontal="left" vertical="center" indent="1"/>
    </xf>
    <xf numFmtId="0" fontId="35" fillId="26" borderId="347" xfId="1" applyFont="1" applyFill="1" applyBorder="1" applyAlignment="1">
      <alignment horizontal="left" vertical="center" indent="1"/>
    </xf>
    <xf numFmtId="0" fontId="35" fillId="0" borderId="295" xfId="1" applyFont="1" applyBorder="1" applyAlignment="1">
      <alignment horizontal="left" vertical="center" indent="1"/>
    </xf>
    <xf numFmtId="0" fontId="91" fillId="31" borderId="94" xfId="1" applyFont="1" applyFill="1" applyBorder="1" applyAlignment="1">
      <alignment horizontal="left" vertical="center" indent="1"/>
    </xf>
    <xf numFmtId="0" fontId="1" fillId="0" borderId="350" xfId="1" applyBorder="1" applyAlignment="1">
      <alignment horizontal="center" vertical="center"/>
    </xf>
    <xf numFmtId="0" fontId="1" fillId="0" borderId="351" xfId="1" applyBorder="1" applyAlignment="1">
      <alignment horizontal="center" vertical="center"/>
    </xf>
    <xf numFmtId="0" fontId="1" fillId="0" borderId="352" xfId="1" applyBorder="1" applyAlignment="1">
      <alignment horizontal="center" vertical="center"/>
    </xf>
    <xf numFmtId="0" fontId="16" fillId="0" borderId="0" xfId="1" applyFont="1" applyBorder="1" applyAlignment="1">
      <alignment horizontal="left" vertical="center" indent="1"/>
    </xf>
    <xf numFmtId="0" fontId="35" fillId="0" borderId="0" xfId="1" applyFont="1" applyBorder="1" applyAlignment="1">
      <alignment horizontal="left" vertical="center" indent="1"/>
    </xf>
    <xf numFmtId="0" fontId="1" fillId="0" borderId="0" xfId="1" applyBorder="1" applyAlignment="1">
      <alignment horizontal="center" vertical="center"/>
    </xf>
    <xf numFmtId="0" fontId="1" fillId="0" borderId="0" xfId="1" applyFill="1" applyBorder="1"/>
    <xf numFmtId="0" fontId="1" fillId="0" borderId="0" xfId="1" applyBorder="1" applyAlignment="1">
      <alignment horizontal="center"/>
    </xf>
    <xf numFmtId="0" fontId="1" fillId="0" borderId="0" xfId="1" applyBorder="1"/>
    <xf numFmtId="0" fontId="86" fillId="0" borderId="160" xfId="1" applyFont="1" applyFill="1" applyBorder="1" applyAlignment="1">
      <alignment horizontal="left" vertical="center"/>
    </xf>
    <xf numFmtId="0" fontId="87" fillId="0" borderId="320" xfId="1" applyFont="1" applyBorder="1" applyAlignment="1">
      <alignment horizontal="center" vertical="center"/>
    </xf>
    <xf numFmtId="0" fontId="86" fillId="0" borderId="119" xfId="1" applyFont="1" applyBorder="1" applyAlignment="1">
      <alignment horizontal="center" vertical="center"/>
    </xf>
    <xf numFmtId="0" fontId="86" fillId="0" borderId="0" xfId="1" applyFont="1" applyFill="1" applyBorder="1" applyAlignment="1">
      <alignment horizontal="center" vertical="center"/>
    </xf>
    <xf numFmtId="0" fontId="1" fillId="0" borderId="0" xfId="1" applyBorder="1" applyAlignment="1">
      <alignment vertical="center"/>
    </xf>
    <xf numFmtId="3" fontId="1" fillId="0" borderId="0" xfId="1" applyNumberFormat="1" applyBorder="1" applyAlignment="1">
      <alignment vertical="center"/>
    </xf>
    <xf numFmtId="0" fontId="1" fillId="0" borderId="0" xfId="1" applyFill="1" applyBorder="1" applyAlignment="1">
      <alignment vertical="center"/>
    </xf>
    <xf numFmtId="0" fontId="35" fillId="26" borderId="0" xfId="1" applyFont="1" applyFill="1" applyBorder="1" applyAlignment="1">
      <alignment horizontal="left" vertical="center"/>
    </xf>
    <xf numFmtId="0" fontId="88" fillId="26" borderId="119" xfId="1" applyFont="1" applyFill="1" applyBorder="1" applyAlignment="1">
      <alignment horizontal="center" vertical="center"/>
    </xf>
    <xf numFmtId="0" fontId="1" fillId="27" borderId="353" xfId="1" applyFill="1" applyBorder="1" applyAlignment="1">
      <alignment horizontal="center" vertical="center"/>
    </xf>
    <xf numFmtId="0" fontId="1" fillId="0" borderId="0" xfId="1" applyFill="1" applyBorder="1" applyAlignment="1">
      <alignment horizontal="center" vertical="center"/>
    </xf>
    <xf numFmtId="0" fontId="35" fillId="28" borderId="327" xfId="1" applyFont="1" applyFill="1" applyBorder="1" applyAlignment="1">
      <alignment horizontal="left" vertical="center"/>
    </xf>
    <xf numFmtId="0" fontId="88" fillId="28" borderId="354" xfId="1" applyFont="1" applyFill="1" applyBorder="1" applyAlignment="1">
      <alignment horizontal="center" vertical="center"/>
    </xf>
    <xf numFmtId="0" fontId="1" fillId="29" borderId="355" xfId="1" applyFill="1" applyBorder="1" applyAlignment="1">
      <alignment horizontal="center" vertical="center"/>
    </xf>
    <xf numFmtId="0" fontId="35" fillId="0" borderId="356" xfId="1" applyFont="1" applyBorder="1" applyAlignment="1">
      <alignment horizontal="left" vertical="center"/>
    </xf>
    <xf numFmtId="0" fontId="89" fillId="30" borderId="357" xfId="1" applyFont="1" applyFill="1" applyBorder="1" applyAlignment="1">
      <alignment horizontal="left" vertical="center" indent="1"/>
    </xf>
    <xf numFmtId="0" fontId="90" fillId="0" borderId="358" xfId="1" applyFont="1" applyBorder="1" applyAlignment="1">
      <alignment horizontal="center" vertical="center"/>
    </xf>
    <xf numFmtId="0" fontId="90" fillId="0" borderId="359" xfId="1" applyFont="1" applyBorder="1" applyAlignment="1">
      <alignment horizontal="center" vertical="center"/>
    </xf>
    <xf numFmtId="0" fontId="90" fillId="0" borderId="360" xfId="1" applyFont="1" applyBorder="1" applyAlignment="1">
      <alignment horizontal="center" vertical="center"/>
    </xf>
    <xf numFmtId="0" fontId="90" fillId="0" borderId="0" xfId="1" applyFont="1" applyFill="1" applyBorder="1" applyAlignment="1">
      <alignment horizontal="center" vertical="center"/>
    </xf>
    <xf numFmtId="0" fontId="35" fillId="0" borderId="295" xfId="1" applyFont="1" applyBorder="1" applyAlignment="1">
      <alignment horizontal="left" vertical="center"/>
    </xf>
    <xf numFmtId="0" fontId="1" fillId="0" borderId="180" xfId="1" applyBorder="1" applyAlignment="1">
      <alignment horizontal="center" vertical="center"/>
    </xf>
    <xf numFmtId="0" fontId="25" fillId="0" borderId="0" xfId="1" applyFont="1" applyFill="1" applyBorder="1" applyAlignment="1">
      <alignment horizontal="center" vertical="center"/>
    </xf>
    <xf numFmtId="0" fontId="16" fillId="0" borderId="160" xfId="1" applyFont="1" applyBorder="1"/>
    <xf numFmtId="0" fontId="1" fillId="0" borderId="161" xfId="1" applyBorder="1"/>
    <xf numFmtId="0" fontId="1" fillId="0" borderId="320" xfId="1" applyBorder="1"/>
    <xf numFmtId="0" fontId="25" fillId="0" borderId="119" xfId="1" applyFont="1" applyBorder="1"/>
    <xf numFmtId="0" fontId="1" fillId="0" borderId="64" xfId="1" applyBorder="1"/>
    <xf numFmtId="0" fontId="1" fillId="0" borderId="123" xfId="1" applyBorder="1"/>
    <xf numFmtId="0" fontId="25" fillId="0" borderId="215" xfId="1" applyFont="1" applyBorder="1"/>
    <xf numFmtId="0" fontId="25" fillId="0" borderId="0" xfId="1" applyFont="1" applyBorder="1"/>
    <xf numFmtId="0" fontId="25" fillId="0" borderId="140" xfId="1" applyFont="1" applyBorder="1"/>
    <xf numFmtId="0" fontId="1" fillId="0" borderId="215" xfId="1" applyBorder="1"/>
    <xf numFmtId="0" fontId="1" fillId="0" borderId="140" xfId="1" applyBorder="1"/>
    <xf numFmtId="0" fontId="25" fillId="0" borderId="160" xfId="1" applyFont="1" applyBorder="1"/>
    <xf numFmtId="0" fontId="25" fillId="0" borderId="161" xfId="1" applyFont="1" applyBorder="1"/>
    <xf numFmtId="0" fontId="16" fillId="0" borderId="161" xfId="1" applyFont="1" applyBorder="1"/>
    <xf numFmtId="0" fontId="16" fillId="0" borderId="320" xfId="1" applyFont="1" applyBorder="1"/>
    <xf numFmtId="0" fontId="1" fillId="0" borderId="180" xfId="1" applyBorder="1"/>
    <xf numFmtId="0" fontId="1" fillId="0" borderId="94" xfId="1" applyBorder="1"/>
    <xf numFmtId="0" fontId="1" fillId="0" borderId="295" xfId="1" applyBorder="1"/>
    <xf numFmtId="0" fontId="25" fillId="32" borderId="361" xfId="1" applyFont="1" applyFill="1" applyBorder="1"/>
    <xf numFmtId="0" fontId="1" fillId="32" borderId="161" xfId="1" applyFill="1" applyBorder="1"/>
    <xf numFmtId="0" fontId="1" fillId="32" borderId="320" xfId="1" applyFill="1" applyBorder="1"/>
    <xf numFmtId="0" fontId="16" fillId="0" borderId="119" xfId="1" applyFont="1" applyBorder="1"/>
    <xf numFmtId="0" fontId="25" fillId="0" borderId="64" xfId="1" applyFont="1" applyBorder="1"/>
    <xf numFmtId="0" fontId="25" fillId="0" borderId="123" xfId="1" applyFont="1" applyBorder="1"/>
    <xf numFmtId="0" fontId="25" fillId="32" borderId="160" xfId="1" applyFont="1" applyFill="1" applyBorder="1"/>
    <xf numFmtId="0" fontId="1" fillId="32" borderId="160" xfId="1" applyFill="1" applyBorder="1"/>
    <xf numFmtId="0" fontId="16" fillId="2" borderId="119" xfId="1" applyFont="1" applyFill="1" applyBorder="1" applyAlignment="1" applyProtection="1">
      <alignment horizontal="left" vertical="top"/>
    </xf>
    <xf numFmtId="0" fontId="16" fillId="2" borderId="64" xfId="1" applyFont="1" applyFill="1" applyBorder="1" applyAlignment="1" applyProtection="1">
      <alignment horizontal="left" vertical="top" wrapText="1"/>
    </xf>
    <xf numFmtId="0" fontId="16" fillId="2" borderId="123" xfId="1" applyFont="1" applyFill="1" applyBorder="1" applyAlignment="1" applyProtection="1">
      <alignment horizontal="left" vertical="top" wrapText="1"/>
    </xf>
    <xf numFmtId="0" fontId="1" fillId="0" borderId="180" xfId="1" applyBorder="1" applyAlignment="1"/>
    <xf numFmtId="0" fontId="1" fillId="0" borderId="94" xfId="1" applyBorder="1" applyAlignment="1"/>
    <xf numFmtId="0" fontId="1" fillId="0" borderId="295" xfId="1" applyBorder="1" applyAlignment="1"/>
    <xf numFmtId="0" fontId="16" fillId="0" borderId="215" xfId="1" applyFont="1" applyBorder="1"/>
    <xf numFmtId="0" fontId="25" fillId="0" borderId="180" xfId="1" quotePrefix="1" applyFont="1" applyBorder="1" applyAlignment="1"/>
    <xf numFmtId="0" fontId="25" fillId="0" borderId="94" xfId="1" quotePrefix="1" applyFont="1" applyBorder="1" applyAlignment="1"/>
    <xf numFmtId="0" fontId="25" fillId="0" borderId="295" xfId="1" quotePrefix="1" applyFont="1" applyBorder="1" applyAlignment="1"/>
    <xf numFmtId="0" fontId="16" fillId="0" borderId="160" xfId="1" applyFont="1" applyFill="1" applyBorder="1" applyAlignment="1" applyProtection="1">
      <alignment vertical="top"/>
    </xf>
    <xf numFmtId="0" fontId="16" fillId="0" borderId="161" xfId="1" applyFont="1" applyFill="1" applyBorder="1" applyAlignment="1" applyProtection="1">
      <alignment vertical="top" wrapText="1"/>
    </xf>
    <xf numFmtId="0" fontId="16" fillId="0" borderId="320" xfId="1" applyFont="1" applyFill="1" applyBorder="1" applyAlignment="1" applyProtection="1">
      <alignment vertical="top" wrapText="1"/>
    </xf>
    <xf numFmtId="0" fontId="25" fillId="0" borderId="119" xfId="1" applyFont="1" applyFill="1" applyBorder="1"/>
    <xf numFmtId="0" fontId="25" fillId="0" borderId="64" xfId="1" applyFont="1" applyFill="1" applyBorder="1"/>
    <xf numFmtId="0" fontId="25" fillId="0" borderId="123" xfId="1" applyFont="1" applyFill="1" applyBorder="1"/>
    <xf numFmtId="0" fontId="1" fillId="0" borderId="215" xfId="1" applyFill="1" applyBorder="1"/>
    <xf numFmtId="166" fontId="0" fillId="0" borderId="0" xfId="4" applyFont="1" applyFill="1" applyBorder="1"/>
    <xf numFmtId="166" fontId="0" fillId="0" borderId="140" xfId="4" applyFont="1" applyFill="1" applyBorder="1"/>
    <xf numFmtId="0" fontId="1" fillId="0" borderId="140" xfId="1" applyFill="1" applyBorder="1"/>
    <xf numFmtId="0" fontId="1" fillId="0" borderId="180" xfId="1" applyFill="1" applyBorder="1" applyAlignment="1"/>
    <xf numFmtId="0" fontId="1" fillId="0" borderId="94" xfId="1" applyFill="1" applyBorder="1" applyAlignment="1"/>
    <xf numFmtId="0" fontId="1" fillId="0" borderId="295" xfId="1" applyFill="1" applyBorder="1" applyAlignment="1"/>
    <xf numFmtId="0" fontId="1" fillId="32" borderId="94" xfId="1" applyFill="1" applyBorder="1"/>
    <xf numFmtId="166" fontId="0" fillId="32" borderId="94" xfId="4" applyFont="1" applyFill="1" applyBorder="1"/>
    <xf numFmtId="166" fontId="0" fillId="32" borderId="295" xfId="4" applyFont="1" applyFill="1" applyBorder="1"/>
    <xf numFmtId="0" fontId="16" fillId="0" borderId="0" xfId="1" applyFont="1" applyBorder="1"/>
    <xf numFmtId="0" fontId="16" fillId="0" borderId="140" xfId="1" applyFont="1" applyBorder="1"/>
    <xf numFmtId="0" fontId="25" fillId="0" borderId="119" xfId="1" applyFont="1" applyFill="1" applyBorder="1" applyAlignment="1" applyProtection="1">
      <alignment horizontal="center" vertical="top" wrapText="1"/>
    </xf>
    <xf numFmtId="0" fontId="25" fillId="0" borderId="64" xfId="1" applyFont="1" applyFill="1" applyBorder="1" applyAlignment="1" applyProtection="1">
      <alignment horizontal="center" vertical="top" wrapText="1"/>
    </xf>
    <xf numFmtId="0" fontId="25" fillId="0" borderId="215" xfId="1" applyFont="1" applyFill="1" applyBorder="1" applyAlignment="1" applyProtection="1">
      <alignment horizontal="center" vertical="top" wrapText="1"/>
    </xf>
    <xf numFmtId="0" fontId="25" fillId="0" borderId="0" xfId="1" applyFont="1" applyFill="1" applyBorder="1" applyAlignment="1" applyProtection="1">
      <alignment horizontal="center" vertical="top" wrapText="1"/>
    </xf>
    <xf numFmtId="0" fontId="1" fillId="0" borderId="215" xfId="1" applyBorder="1" applyAlignment="1">
      <alignment horizontal="center"/>
    </xf>
    <xf numFmtId="0" fontId="25" fillId="0" borderId="215" xfId="1" applyFont="1" applyBorder="1" applyAlignment="1">
      <alignment horizontal="center"/>
    </xf>
    <xf numFmtId="0" fontId="25" fillId="0" borderId="0" xfId="1" applyFont="1" applyAlignment="1">
      <alignment horizontal="center"/>
    </xf>
    <xf numFmtId="0" fontId="1" fillId="0" borderId="0" xfId="1" applyAlignment="1">
      <alignment horizontal="center"/>
    </xf>
    <xf numFmtId="0" fontId="25" fillId="0" borderId="180" xfId="1" applyFont="1" applyBorder="1" applyAlignment="1">
      <alignment horizontal="center"/>
    </xf>
    <xf numFmtId="0" fontId="25" fillId="0" borderId="94" xfId="1" applyFont="1" applyFill="1" applyBorder="1" applyAlignment="1" applyProtection="1">
      <alignment horizontal="center" vertical="top" wrapText="1"/>
    </xf>
    <xf numFmtId="0" fontId="30" fillId="0" borderId="0" xfId="1" applyFont="1" applyProtection="1"/>
    <xf numFmtId="0" fontId="0" fillId="0" borderId="125" xfId="0" applyBorder="1"/>
    <xf numFmtId="0" fontId="96" fillId="0" borderId="125" xfId="0" applyFont="1" applyBorder="1"/>
    <xf numFmtId="0" fontId="96" fillId="0" borderId="0" xfId="0" applyFont="1"/>
    <xf numFmtId="0" fontId="0" fillId="35" borderId="0" xfId="0" applyFill="1"/>
    <xf numFmtId="0" fontId="67" fillId="0" borderId="0" xfId="0" applyFont="1"/>
    <xf numFmtId="4" fontId="67" fillId="33" borderId="0" xfId="0" applyNumberFormat="1" applyFont="1" applyFill="1" applyBorder="1"/>
    <xf numFmtId="0" fontId="67" fillId="34" borderId="112" xfId="0" applyFont="1" applyFill="1" applyBorder="1"/>
    <xf numFmtId="0" fontId="67" fillId="34" borderId="114" xfId="0" applyFont="1" applyFill="1" applyBorder="1"/>
    <xf numFmtId="0" fontId="67" fillId="34" borderId="32" xfId="0" applyFont="1" applyFill="1" applyBorder="1"/>
    <xf numFmtId="0" fontId="67" fillId="34" borderId="33" xfId="0" applyFont="1" applyFill="1" applyBorder="1"/>
    <xf numFmtId="0" fontId="67" fillId="34" borderId="34" xfId="0" applyFont="1" applyFill="1" applyBorder="1"/>
    <xf numFmtId="0" fontId="67" fillId="34" borderId="31" xfId="0" applyFont="1" applyFill="1" applyBorder="1"/>
    <xf numFmtId="0" fontId="67" fillId="33" borderId="127" xfId="0" applyFont="1" applyFill="1" applyBorder="1"/>
    <xf numFmtId="4" fontId="67" fillId="33" borderId="128" xfId="0" applyNumberFormat="1" applyFont="1" applyFill="1" applyBorder="1"/>
    <xf numFmtId="4" fontId="67" fillId="33" borderId="129" xfId="0" applyNumberFormat="1" applyFont="1" applyFill="1" applyBorder="1"/>
    <xf numFmtId="4" fontId="67" fillId="33" borderId="125" xfId="0" applyNumberFormat="1" applyFont="1" applyFill="1" applyBorder="1"/>
    <xf numFmtId="4" fontId="67" fillId="33" borderId="142" xfId="0" applyNumberFormat="1" applyFont="1" applyFill="1" applyBorder="1"/>
    <xf numFmtId="4" fontId="67" fillId="33" borderId="126" xfId="0" applyNumberFormat="1" applyFont="1" applyFill="1" applyBorder="1"/>
    <xf numFmtId="2" fontId="67" fillId="33" borderId="114" xfId="0" applyNumberFormat="1" applyFont="1" applyFill="1" applyBorder="1"/>
    <xf numFmtId="0" fontId="33" fillId="0" borderId="0" xfId="2" applyFont="1" applyBorder="1" applyAlignment="1" applyProtection="1">
      <alignment horizontal="left" vertical="top" indent="1"/>
    </xf>
    <xf numFmtId="0" fontId="29" fillId="0" borderId="0" xfId="1" applyFont="1" applyBorder="1" applyAlignment="1" applyProtection="1">
      <alignment horizontal="left" vertical="top" indent="1"/>
    </xf>
    <xf numFmtId="0" fontId="1" fillId="0" borderId="0" xfId="1" applyBorder="1" applyAlignment="1">
      <alignment horizontal="left" indent="1"/>
    </xf>
    <xf numFmtId="0" fontId="29" fillId="0" borderId="0" xfId="1" applyFont="1" applyBorder="1" applyAlignment="1" applyProtection="1"/>
    <xf numFmtId="0" fontId="29" fillId="0" borderId="31" xfId="1" applyFont="1" applyBorder="1" applyAlignment="1" applyProtection="1">
      <alignment horizontal="center" vertical="center"/>
    </xf>
    <xf numFmtId="0" fontId="93" fillId="0" borderId="31" xfId="1" applyFont="1" applyBorder="1" applyAlignment="1" applyProtection="1">
      <alignment horizontal="center" vertical="center"/>
    </xf>
    <xf numFmtId="0" fontId="29" fillId="0" borderId="31" xfId="1" applyFont="1" applyBorder="1" applyAlignment="1" applyProtection="1">
      <alignment horizontal="left" vertical="center" indent="1"/>
    </xf>
    <xf numFmtId="0" fontId="24" fillId="0" borderId="31" xfId="2" applyFont="1" applyBorder="1" applyAlignment="1" applyProtection="1">
      <alignment horizontal="left" vertical="center" indent="1"/>
    </xf>
    <xf numFmtId="0" fontId="24" fillId="0" borderId="12" xfId="1" applyFont="1" applyBorder="1" applyAlignment="1" applyProtection="1">
      <alignment vertical="top" wrapText="1"/>
    </xf>
    <xf numFmtId="0" fontId="24" fillId="0" borderId="13" xfId="1" applyFont="1" applyBorder="1" applyAlignment="1" applyProtection="1">
      <alignment vertical="top" wrapText="1"/>
    </xf>
    <xf numFmtId="0" fontId="24" fillId="0" borderId="13" xfId="1" applyFont="1" applyBorder="1" applyAlignment="1" applyProtection="1">
      <alignment vertical="top" wrapText="1"/>
    </xf>
    <xf numFmtId="0" fontId="67" fillId="34" borderId="0" xfId="0" applyFont="1" applyFill="1" applyBorder="1"/>
    <xf numFmtId="0" fontId="79" fillId="34" borderId="0" xfId="0" applyFont="1" applyFill="1" applyBorder="1"/>
    <xf numFmtId="0" fontId="24" fillId="0" borderId="13" xfId="1" applyFont="1" applyBorder="1" applyAlignment="1" applyProtection="1">
      <alignment horizontal="left" vertical="top" wrapText="1"/>
    </xf>
    <xf numFmtId="0" fontId="24" fillId="0" borderId="12" xfId="1" applyFont="1" applyBorder="1" applyAlignment="1" applyProtection="1">
      <alignment horizontal="left" vertical="top" wrapText="1"/>
    </xf>
    <xf numFmtId="0" fontId="1" fillId="0" borderId="0" xfId="1" applyAlignment="1" applyProtection="1">
      <alignment horizontal="left" vertical="top"/>
    </xf>
    <xf numFmtId="0" fontId="32" fillId="0" borderId="31" xfId="1" applyFont="1" applyBorder="1" applyAlignment="1" applyProtection="1">
      <alignment horizontal="left" vertical="top" wrapText="1" indent="1"/>
    </xf>
    <xf numFmtId="0" fontId="24" fillId="0" borderId="13" xfId="1" applyFont="1" applyBorder="1" applyAlignment="1" applyProtection="1">
      <alignment horizontal="right" vertical="top" wrapText="1"/>
    </xf>
    <xf numFmtId="0" fontId="29" fillId="0" borderId="20" xfId="1" applyFont="1" applyBorder="1" applyAlignment="1" applyProtection="1">
      <alignment horizontal="left" vertical="top" wrapText="1"/>
    </xf>
    <xf numFmtId="0" fontId="1" fillId="29" borderId="328" xfId="1" applyFill="1" applyBorder="1" applyAlignment="1">
      <alignment horizontal="center" vertical="center"/>
    </xf>
    <xf numFmtId="0" fontId="1" fillId="27" borderId="340" xfId="1" applyFill="1" applyBorder="1" applyAlignment="1">
      <alignment horizontal="center" vertical="center"/>
    </xf>
    <xf numFmtId="0" fontId="1" fillId="27" borderId="341" xfId="1" applyFill="1" applyBorder="1" applyAlignment="1">
      <alignment horizontal="center" vertical="center"/>
    </xf>
    <xf numFmtId="0" fontId="1" fillId="29" borderId="342" xfId="1" applyFill="1" applyBorder="1" applyAlignment="1">
      <alignment horizontal="center" vertical="center"/>
    </xf>
    <xf numFmtId="0" fontId="1" fillId="29" borderId="343" xfId="1" applyFill="1" applyBorder="1" applyAlignment="1">
      <alignment horizontal="center" vertical="center"/>
    </xf>
    <xf numFmtId="0" fontId="1" fillId="27" borderId="348" xfId="1" applyFill="1" applyBorder="1" applyAlignment="1">
      <alignment horizontal="center" vertical="center"/>
    </xf>
    <xf numFmtId="0" fontId="1" fillId="29" borderId="349" xfId="1" applyFill="1" applyBorder="1" applyAlignment="1">
      <alignment horizontal="center" vertical="center"/>
    </xf>
    <xf numFmtId="0" fontId="85" fillId="0" borderId="0" xfId="0" applyFont="1"/>
    <xf numFmtId="0" fontId="67" fillId="27" borderId="340" xfId="0" applyFont="1" applyFill="1" applyBorder="1" applyAlignment="1">
      <alignment horizontal="center" vertical="center"/>
    </xf>
    <xf numFmtId="0" fontId="67" fillId="27" borderId="341" xfId="0" applyFont="1" applyFill="1" applyBorder="1" applyAlignment="1">
      <alignment horizontal="center" vertical="center"/>
    </xf>
    <xf numFmtId="0" fontId="67" fillId="27" borderId="325" xfId="0" applyFont="1" applyFill="1" applyBorder="1" applyAlignment="1">
      <alignment horizontal="center" vertical="center"/>
    </xf>
    <xf numFmtId="0" fontId="67" fillId="29" borderId="328" xfId="0" applyFont="1" applyFill="1" applyBorder="1" applyAlignment="1">
      <alignment horizontal="center" vertical="center"/>
    </xf>
    <xf numFmtId="0" fontId="67" fillId="29" borderId="342" xfId="0" applyFont="1" applyFill="1" applyBorder="1" applyAlignment="1">
      <alignment horizontal="center" vertical="center"/>
    </xf>
    <xf numFmtId="0" fontId="67" fillId="29" borderId="343" xfId="0" applyFont="1" applyFill="1" applyBorder="1" applyAlignment="1">
      <alignment horizontal="center" vertical="center"/>
    </xf>
    <xf numFmtId="0" fontId="1" fillId="0" borderId="295" xfId="1" applyBorder="1" applyAlignment="1">
      <alignment horizontal="right" indent="1"/>
    </xf>
    <xf numFmtId="0" fontId="16" fillId="0" borderId="59" xfId="1" applyFont="1" applyBorder="1" applyAlignment="1" applyProtection="1">
      <alignment horizontal="left" indent="2"/>
    </xf>
    <xf numFmtId="0" fontId="16" fillId="0" borderId="65" xfId="1" applyFont="1" applyBorder="1" applyAlignment="1" applyProtection="1">
      <alignment horizontal="center" vertical="top" wrapText="1"/>
    </xf>
    <xf numFmtId="0" fontId="29" fillId="0" borderId="20" xfId="1" applyFont="1" applyBorder="1" applyAlignment="1" applyProtection="1">
      <alignment horizontal="left" vertical="top" wrapText="1"/>
    </xf>
    <xf numFmtId="0" fontId="24" fillId="0" borderId="0" xfId="1" applyFont="1" applyAlignment="1">
      <alignment horizontal="left" vertical="top" wrapText="1"/>
    </xf>
    <xf numFmtId="0" fontId="1" fillId="0" borderId="0" xfId="1" applyBorder="1" applyAlignment="1" applyProtection="1">
      <alignment vertical="top"/>
    </xf>
    <xf numFmtId="0" fontId="16" fillId="0" borderId="60" xfId="1" applyFont="1" applyBorder="1" applyAlignment="1" applyProtection="1">
      <alignment horizontal="left" indent="2"/>
    </xf>
    <xf numFmtId="0" fontId="1" fillId="0" borderId="499" xfId="1" applyBorder="1" applyAlignment="1" applyProtection="1">
      <alignment horizontal="right"/>
    </xf>
    <xf numFmtId="0" fontId="15" fillId="0" borderId="499" xfId="1" applyFont="1" applyBorder="1" applyProtection="1"/>
    <xf numFmtId="0" fontId="1" fillId="0" borderId="60" xfId="1" applyBorder="1" applyAlignment="1" applyProtection="1">
      <alignment vertical="top" wrapText="1"/>
    </xf>
    <xf numFmtId="0" fontId="1" fillId="0" borderId="66" xfId="1" applyFont="1" applyBorder="1" applyAlignment="1">
      <alignment horizontal="left" indent="2"/>
    </xf>
    <xf numFmtId="0" fontId="1" fillId="0" borderId="67" xfId="1" applyFont="1" applyBorder="1" applyAlignment="1">
      <alignment horizontal="left" indent="2"/>
    </xf>
    <xf numFmtId="0" fontId="1" fillId="0" borderId="67" xfId="1" applyBorder="1" applyAlignment="1"/>
    <xf numFmtId="0" fontId="1" fillId="0" borderId="72" xfId="1" applyBorder="1" applyAlignment="1">
      <alignment horizontal="right" indent="1"/>
    </xf>
    <xf numFmtId="0" fontId="1" fillId="0" borderId="500" xfId="1" applyBorder="1" applyAlignment="1">
      <alignment horizontal="left" indent="2"/>
    </xf>
    <xf numFmtId="0" fontId="1" fillId="0" borderId="88" xfId="1" applyBorder="1" applyAlignment="1">
      <alignment horizontal="left" indent="2"/>
    </xf>
    <xf numFmtId="0" fontId="1" fillId="0" borderId="88" xfId="1" applyBorder="1" applyAlignment="1"/>
    <xf numFmtId="0" fontId="1" fillId="0" borderId="292" xfId="1" applyBorder="1" applyAlignment="1">
      <alignment horizontal="right" indent="1"/>
    </xf>
    <xf numFmtId="0" fontId="1" fillId="0" borderId="501" xfId="1" applyBorder="1" applyAlignment="1">
      <alignment horizontal="left" indent="2"/>
    </xf>
    <xf numFmtId="0" fontId="1" fillId="0" borderId="264" xfId="1" applyBorder="1" applyAlignment="1">
      <alignment horizontal="left" indent="2"/>
    </xf>
    <xf numFmtId="0" fontId="1" fillId="0" borderId="264" xfId="1" applyBorder="1" applyAlignment="1"/>
    <xf numFmtId="0" fontId="1" fillId="0" borderId="502" xfId="1" applyBorder="1" applyAlignment="1">
      <alignment horizontal="right" indent="1"/>
    </xf>
    <xf numFmtId="0" fontId="1" fillId="0" borderId="80" xfId="1" applyFont="1" applyBorder="1" applyAlignment="1">
      <alignment horizontal="left" indent="2"/>
    </xf>
    <xf numFmtId="0" fontId="1" fillId="0" borderId="425" xfId="1" applyFont="1" applyBorder="1" applyAlignment="1">
      <alignment horizontal="left" indent="2"/>
    </xf>
    <xf numFmtId="0" fontId="1" fillId="0" borderId="425" xfId="1" applyFont="1" applyBorder="1" applyAlignment="1"/>
    <xf numFmtId="0" fontId="1" fillId="0" borderId="82" xfId="1" applyBorder="1" applyAlignment="1">
      <alignment horizontal="right" indent="1"/>
    </xf>
    <xf numFmtId="0" fontId="1" fillId="0" borderId="425" xfId="1" applyBorder="1" applyAlignment="1"/>
    <xf numFmtId="0" fontId="1" fillId="0" borderId="180" xfId="1" applyFont="1" applyBorder="1" applyAlignment="1">
      <alignment horizontal="left" indent="2"/>
    </xf>
    <xf numFmtId="0" fontId="1" fillId="0" borderId="94" xfId="1" applyFont="1" applyBorder="1" applyAlignment="1">
      <alignment horizontal="left" indent="2"/>
    </xf>
    <xf numFmtId="0" fontId="30" fillId="0" borderId="0" xfId="1" applyFont="1" applyBorder="1" applyProtection="1"/>
    <xf numFmtId="0" fontId="83" fillId="19" borderId="64" xfId="1" applyFont="1" applyFill="1" applyBorder="1" applyAlignment="1" applyProtection="1">
      <alignment horizontal="left" wrapText="1"/>
    </xf>
    <xf numFmtId="0" fontId="83" fillId="19" borderId="121" xfId="1" applyFont="1" applyFill="1" applyBorder="1" applyAlignment="1" applyProtection="1">
      <alignment horizontal="justify" wrapText="1"/>
    </xf>
    <xf numFmtId="0" fontId="83" fillId="19" borderId="125" xfId="1" applyFont="1" applyFill="1" applyBorder="1" applyAlignment="1" applyProtection="1">
      <alignment horizontal="left" wrapText="1"/>
    </xf>
    <xf numFmtId="0" fontId="30" fillId="19" borderId="126" xfId="1" applyFont="1" applyFill="1" applyBorder="1" applyAlignment="1" applyProtection="1">
      <alignment horizontal="center" vertical="top" wrapText="1"/>
    </xf>
    <xf numFmtId="0" fontId="83" fillId="19" borderId="193" xfId="1" applyFont="1" applyFill="1" applyBorder="1" applyAlignment="1" applyProtection="1">
      <alignment horizontal="center" vertical="center" wrapText="1"/>
    </xf>
    <xf numFmtId="0" fontId="83" fillId="19" borderId="124" xfId="1" applyFont="1" applyFill="1" applyBorder="1" applyAlignment="1" applyProtection="1">
      <alignment horizontal="left" wrapText="1"/>
    </xf>
    <xf numFmtId="0" fontId="83" fillId="19" borderId="31" xfId="1" applyFont="1" applyFill="1" applyBorder="1" applyAlignment="1" applyProtection="1">
      <alignment horizontal="center" vertical="top" wrapText="1"/>
    </xf>
    <xf numFmtId="0" fontId="83" fillId="19" borderId="193" xfId="1" applyFont="1" applyFill="1" applyBorder="1" applyAlignment="1" applyProtection="1">
      <alignment horizontal="center" vertical="top" wrapText="1"/>
    </xf>
    <xf numFmtId="0" fontId="30" fillId="10" borderId="141" xfId="1" applyFont="1" applyFill="1" applyBorder="1" applyAlignment="1" applyProtection="1">
      <alignment horizontal="left"/>
    </xf>
    <xf numFmtId="0" fontId="30" fillId="10" borderId="33" xfId="1" applyFont="1" applyFill="1" applyBorder="1" applyAlignment="1" applyProtection="1">
      <alignment horizontal="left"/>
    </xf>
    <xf numFmtId="0" fontId="30" fillId="10" borderId="34" xfId="1" applyFont="1" applyFill="1" applyBorder="1" applyAlignment="1" applyProtection="1">
      <alignment horizontal="center" wrapText="1"/>
    </xf>
    <xf numFmtId="3" fontId="30" fillId="16" borderId="31" xfId="1" applyNumberFormat="1" applyFont="1" applyFill="1" applyBorder="1" applyAlignment="1" applyProtection="1">
      <alignment horizontal="center"/>
    </xf>
    <xf numFmtId="3" fontId="30" fillId="16" borderId="193" xfId="1" applyNumberFormat="1" applyFont="1" applyFill="1" applyBorder="1" applyAlignment="1" applyProtection="1">
      <alignment horizontal="center"/>
    </xf>
    <xf numFmtId="0" fontId="30" fillId="10" borderId="156" xfId="1" applyFont="1" applyFill="1" applyBorder="1" applyAlignment="1" applyProtection="1">
      <alignment horizontal="center" wrapText="1"/>
    </xf>
    <xf numFmtId="3" fontId="30" fillId="16" borderId="194" xfId="1" applyNumberFormat="1" applyFont="1" applyFill="1" applyBorder="1" applyAlignment="1" applyProtection="1">
      <alignment horizontal="center"/>
    </xf>
    <xf numFmtId="3" fontId="30" fillId="16" borderId="196" xfId="1" applyNumberFormat="1" applyFont="1" applyFill="1" applyBorder="1" applyAlignment="1" applyProtection="1">
      <alignment horizontal="center"/>
    </xf>
    <xf numFmtId="0" fontId="111" fillId="0" borderId="0" xfId="0" applyFont="1"/>
    <xf numFmtId="0" fontId="112" fillId="0" borderId="506" xfId="1" applyFont="1" applyBorder="1" applyAlignment="1" applyProtection="1"/>
    <xf numFmtId="0" fontId="112" fillId="0" borderId="429" xfId="1" applyFont="1" applyBorder="1" applyAlignment="1" applyProtection="1"/>
    <xf numFmtId="0" fontId="83" fillId="19" borderId="119" xfId="1" applyFont="1" applyFill="1" applyBorder="1" applyAlignment="1" applyProtection="1">
      <alignment horizontal="left" wrapText="1"/>
    </xf>
    <xf numFmtId="0" fontId="83" fillId="19" borderId="60" xfId="1" applyFont="1" applyFill="1" applyBorder="1" applyAlignment="1" applyProtection="1">
      <alignment horizontal="center"/>
    </xf>
    <xf numFmtId="0" fontId="83" fillId="19" borderId="65" xfId="1" applyFont="1" applyFill="1" applyBorder="1" applyAlignment="1" applyProtection="1">
      <alignment horizontal="center"/>
    </xf>
    <xf numFmtId="0" fontId="83" fillId="19" borderId="126" xfId="1" applyFont="1" applyFill="1" applyBorder="1" applyAlignment="1" applyProtection="1">
      <alignment horizontal="left" wrapText="1"/>
    </xf>
    <xf numFmtId="0" fontId="83" fillId="19" borderId="33" xfId="1" applyFont="1" applyFill="1" applyBorder="1" applyAlignment="1" applyProtection="1">
      <alignment horizontal="left" wrapText="1"/>
    </xf>
    <xf numFmtId="0" fontId="83" fillId="19" borderId="34" xfId="1" applyFont="1" applyFill="1" applyBorder="1" applyAlignment="1" applyProtection="1">
      <alignment horizontal="left" wrapText="1"/>
    </xf>
    <xf numFmtId="0" fontId="29" fillId="3" borderId="0" xfId="1" applyFont="1" applyFill="1" applyProtection="1">
      <protection hidden="1"/>
    </xf>
    <xf numFmtId="0" fontId="29" fillId="3" borderId="1" xfId="1" applyFont="1" applyFill="1" applyBorder="1" applyProtection="1">
      <protection hidden="1"/>
    </xf>
    <xf numFmtId="0" fontId="29" fillId="3" borderId="7" xfId="1" applyFont="1" applyFill="1" applyBorder="1" applyProtection="1">
      <protection hidden="1"/>
    </xf>
    <xf numFmtId="0" fontId="29" fillId="0" borderId="1" xfId="1" applyFont="1" applyBorder="1" applyProtection="1">
      <protection hidden="1"/>
    </xf>
    <xf numFmtId="0" fontId="29" fillId="0" borderId="0" xfId="1" applyFont="1" applyProtection="1">
      <protection hidden="1"/>
    </xf>
    <xf numFmtId="0" fontId="40" fillId="3" borderId="0" xfId="1" applyFont="1" applyFill="1" applyBorder="1" applyAlignment="1" applyProtection="1">
      <alignment horizontal="left"/>
      <protection hidden="1"/>
    </xf>
    <xf numFmtId="0" fontId="29" fillId="3" borderId="0" xfId="1" applyFont="1" applyFill="1" applyAlignment="1" applyProtection="1">
      <alignment vertical="center"/>
      <protection hidden="1"/>
    </xf>
    <xf numFmtId="0" fontId="40" fillId="3" borderId="0" xfId="1" applyFont="1" applyFill="1" applyBorder="1" applyAlignment="1" applyProtection="1">
      <alignment horizontal="left" vertical="center"/>
      <protection hidden="1"/>
    </xf>
    <xf numFmtId="0" fontId="29" fillId="3" borderId="1" xfId="1" applyFont="1" applyFill="1" applyBorder="1" applyAlignment="1" applyProtection="1">
      <alignment vertical="center"/>
      <protection hidden="1"/>
    </xf>
    <xf numFmtId="0" fontId="29" fillId="3" borderId="7" xfId="1" applyFont="1" applyFill="1" applyBorder="1" applyAlignment="1" applyProtection="1">
      <alignment vertical="center"/>
      <protection hidden="1"/>
    </xf>
    <xf numFmtId="0" fontId="29" fillId="0" borderId="1" xfId="1" applyFont="1" applyFill="1" applyBorder="1" applyAlignment="1" applyProtection="1">
      <alignment vertical="center"/>
      <protection hidden="1"/>
    </xf>
    <xf numFmtId="0" fontId="29" fillId="0" borderId="0" xfId="1" applyFont="1" applyFill="1" applyAlignment="1" applyProtection="1">
      <alignment vertical="center"/>
      <protection hidden="1"/>
    </xf>
    <xf numFmtId="0" fontId="41" fillId="3" borderId="0" xfId="1" applyFont="1" applyFill="1" applyBorder="1" applyAlignment="1" applyProtection="1">
      <alignment horizontal="centerContinuous"/>
      <protection hidden="1"/>
    </xf>
    <xf numFmtId="0" fontId="42" fillId="3" borderId="0" xfId="1" applyFont="1" applyFill="1" applyBorder="1" applyAlignment="1" applyProtection="1">
      <alignment horizontal="centerContinuous"/>
      <protection hidden="1"/>
    </xf>
    <xf numFmtId="0" fontId="29" fillId="0" borderId="1" xfId="1" applyFont="1" applyFill="1" applyBorder="1" applyProtection="1">
      <protection hidden="1"/>
    </xf>
    <xf numFmtId="0" fontId="29" fillId="0" borderId="0" xfId="1" applyFont="1" applyFill="1" applyProtection="1">
      <protection hidden="1"/>
    </xf>
    <xf numFmtId="0" fontId="29" fillId="0" borderId="46" xfId="1" applyFont="1" applyFill="1" applyBorder="1" applyProtection="1">
      <protection hidden="1"/>
    </xf>
    <xf numFmtId="0" fontId="29" fillId="0" borderId="47" xfId="1" applyFont="1" applyFill="1" applyBorder="1" applyProtection="1">
      <protection hidden="1"/>
    </xf>
    <xf numFmtId="0" fontId="29" fillId="0" borderId="6" xfId="1" applyFont="1" applyFill="1" applyBorder="1" applyProtection="1">
      <protection hidden="1"/>
    </xf>
    <xf numFmtId="0" fontId="29" fillId="0" borderId="48" xfId="1" applyFont="1" applyFill="1" applyBorder="1" applyProtection="1">
      <protection hidden="1"/>
    </xf>
    <xf numFmtId="0" fontId="29" fillId="0" borderId="49" xfId="1" applyFont="1" applyFill="1" applyBorder="1" applyProtection="1">
      <protection hidden="1"/>
    </xf>
    <xf numFmtId="0" fontId="42" fillId="3" borderId="0" xfId="1" applyFont="1" applyFill="1" applyBorder="1" applyAlignment="1" applyProtection="1">
      <alignment horizontal="center"/>
      <protection hidden="1"/>
    </xf>
    <xf numFmtId="0" fontId="1" fillId="0" borderId="0" xfId="1" applyAlignment="1" applyProtection="1">
      <protection hidden="1"/>
    </xf>
    <xf numFmtId="0" fontId="29" fillId="3" borderId="46" xfId="1" applyFont="1" applyFill="1" applyBorder="1" applyProtection="1">
      <protection hidden="1"/>
    </xf>
    <xf numFmtId="0" fontId="29" fillId="3" borderId="47" xfId="1" applyFont="1" applyFill="1" applyBorder="1" applyProtection="1">
      <protection hidden="1"/>
    </xf>
    <xf numFmtId="0" fontId="24" fillId="3" borderId="47" xfId="1" applyFont="1" applyFill="1" applyBorder="1" applyAlignment="1" applyProtection="1">
      <alignment horizontal="center"/>
      <protection hidden="1"/>
    </xf>
    <xf numFmtId="0" fontId="24" fillId="3" borderId="48" xfId="1" applyFont="1" applyFill="1" applyBorder="1" applyAlignment="1" applyProtection="1">
      <alignment horizontal="center"/>
      <protection hidden="1"/>
    </xf>
    <xf numFmtId="0" fontId="24" fillId="3" borderId="49" xfId="1" applyFont="1" applyFill="1" applyBorder="1" applyAlignment="1" applyProtection="1">
      <alignment horizontal="center"/>
      <protection hidden="1"/>
    </xf>
    <xf numFmtId="0" fontId="24" fillId="3" borderId="0" xfId="1" applyFont="1" applyFill="1" applyBorder="1" applyAlignment="1" applyProtection="1">
      <alignment horizontal="center"/>
      <protection hidden="1"/>
    </xf>
    <xf numFmtId="0" fontId="16" fillId="3" borderId="0" xfId="1" applyFont="1" applyFill="1" applyBorder="1" applyAlignment="1" applyProtection="1">
      <alignment horizontal="center"/>
      <protection hidden="1"/>
    </xf>
    <xf numFmtId="0" fontId="25" fillId="3" borderId="0" xfId="1" applyFont="1" applyFill="1" applyBorder="1" applyAlignment="1" applyProtection="1">
      <alignment horizontal="center"/>
      <protection hidden="1"/>
    </xf>
    <xf numFmtId="0" fontId="29" fillId="3" borderId="0" xfId="1" applyFont="1" applyFill="1" applyBorder="1" applyAlignment="1" applyProtection="1">
      <alignment horizontal="centerContinuous"/>
      <protection hidden="1"/>
    </xf>
    <xf numFmtId="0" fontId="1" fillId="0" borderId="48" xfId="1" applyBorder="1" applyAlignment="1" applyProtection="1">
      <alignment horizontal="left" indent="10"/>
      <protection hidden="1"/>
    </xf>
    <xf numFmtId="0" fontId="1" fillId="0" borderId="49" xfId="1" applyBorder="1" applyAlignment="1" applyProtection="1">
      <alignment horizontal="left" indent="10"/>
      <protection hidden="1"/>
    </xf>
    <xf numFmtId="0" fontId="24" fillId="3" borderId="0" xfId="1" applyFont="1" applyFill="1" applyBorder="1" applyAlignment="1" applyProtection="1">
      <alignment readingOrder="1"/>
      <protection hidden="1"/>
    </xf>
    <xf numFmtId="0" fontId="1" fillId="3" borderId="0" xfId="1" applyFill="1" applyAlignment="1" applyProtection="1">
      <alignment readingOrder="1"/>
      <protection hidden="1"/>
    </xf>
    <xf numFmtId="0" fontId="43" fillId="0" borderId="1" xfId="1" applyFont="1" applyBorder="1" applyProtection="1">
      <protection hidden="1"/>
    </xf>
    <xf numFmtId="0" fontId="29" fillId="0" borderId="88" xfId="1" applyFont="1" applyFill="1" applyBorder="1" applyProtection="1">
      <protection hidden="1"/>
    </xf>
    <xf numFmtId="0" fontId="29" fillId="0" borderId="4" xfId="1" applyFont="1" applyFill="1" applyBorder="1" applyProtection="1">
      <protection hidden="1"/>
    </xf>
    <xf numFmtId="0" fontId="24" fillId="3" borderId="50" xfId="1" applyFont="1" applyFill="1" applyBorder="1" applyAlignment="1" applyProtection="1">
      <alignment horizontal="center"/>
      <protection hidden="1"/>
    </xf>
    <xf numFmtId="0" fontId="44" fillId="0" borderId="47" xfId="1" applyFont="1" applyFill="1" applyBorder="1" applyProtection="1">
      <protection hidden="1"/>
    </xf>
    <xf numFmtId="0" fontId="44" fillId="0" borderId="52" xfId="1" applyFont="1" applyFill="1" applyBorder="1" applyProtection="1">
      <protection hidden="1"/>
    </xf>
    <xf numFmtId="0" fontId="44" fillId="0" borderId="53" xfId="1" applyFont="1" applyFill="1" applyBorder="1" applyProtection="1">
      <protection hidden="1"/>
    </xf>
    <xf numFmtId="0" fontId="43" fillId="0" borderId="6" xfId="1" applyFont="1" applyBorder="1" applyProtection="1">
      <protection hidden="1"/>
    </xf>
    <xf numFmtId="0" fontId="24" fillId="3" borderId="54" xfId="1" applyFont="1" applyFill="1" applyBorder="1" applyAlignment="1" applyProtection="1">
      <alignment horizontal="center"/>
      <protection hidden="1"/>
    </xf>
    <xf numFmtId="0" fontId="45" fillId="3" borderId="0" xfId="1" applyFont="1" applyFill="1" applyBorder="1" applyAlignment="1" applyProtection="1">
      <alignment horizontal="right" readingOrder="1"/>
      <protection hidden="1"/>
    </xf>
    <xf numFmtId="0" fontId="29" fillId="0" borderId="4" xfId="1" applyFont="1" applyBorder="1" applyProtection="1">
      <protection hidden="1"/>
    </xf>
    <xf numFmtId="0" fontId="29" fillId="0" borderId="1" xfId="1" applyFont="1" applyBorder="1" applyAlignment="1" applyProtection="1">
      <protection hidden="1"/>
    </xf>
    <xf numFmtId="0" fontId="19" fillId="3" borderId="52" xfId="1" applyFont="1" applyFill="1" applyBorder="1" applyAlignment="1" applyProtection="1">
      <alignment horizontal="left" readingOrder="1"/>
      <protection hidden="1"/>
    </xf>
    <xf numFmtId="0" fontId="46" fillId="0" borderId="0" xfId="1" applyFont="1" applyFill="1" applyBorder="1" applyProtection="1">
      <protection hidden="1"/>
    </xf>
    <xf numFmtId="0" fontId="29" fillId="0" borderId="47" xfId="1" applyFont="1" applyBorder="1" applyProtection="1">
      <protection hidden="1"/>
    </xf>
    <xf numFmtId="0" fontId="27" fillId="3" borderId="0" xfId="1" applyFont="1" applyFill="1" applyBorder="1" applyAlignment="1" applyProtection="1">
      <alignment horizontal="right" readingOrder="1"/>
      <protection hidden="1"/>
    </xf>
    <xf numFmtId="0" fontId="27" fillId="3" borderId="459" xfId="1" applyNumberFormat="1" applyFont="1" applyFill="1" applyBorder="1" applyAlignment="1" applyProtection="1">
      <alignment horizontal="center" vertical="center"/>
      <protection locked="0" hidden="1"/>
    </xf>
    <xf numFmtId="0" fontId="92" fillId="0" borderId="1" xfId="1" applyFont="1" applyBorder="1" applyAlignment="1" applyProtection="1">
      <alignment vertical="center"/>
      <protection hidden="1"/>
    </xf>
    <xf numFmtId="0" fontId="30" fillId="3" borderId="0" xfId="1" applyFont="1" applyFill="1" applyProtection="1">
      <protection hidden="1"/>
    </xf>
    <xf numFmtId="0" fontId="92" fillId="0" borderId="52" xfId="1" applyFont="1" applyBorder="1" applyAlignment="1" applyProtection="1">
      <alignment vertical="top"/>
      <protection hidden="1"/>
    </xf>
    <xf numFmtId="0" fontId="47" fillId="0" borderId="52" xfId="1" applyFont="1" applyBorder="1" applyProtection="1">
      <protection hidden="1"/>
    </xf>
    <xf numFmtId="0" fontId="27" fillId="3" borderId="57" xfId="1" applyNumberFormat="1" applyFont="1" applyFill="1" applyBorder="1" applyAlignment="1" applyProtection="1">
      <alignment horizontal="center" vertical="center"/>
      <protection locked="0" hidden="1"/>
    </xf>
    <xf numFmtId="0" fontId="19" fillId="3" borderId="0" xfId="1" applyNumberFormat="1" applyFont="1" applyFill="1" applyBorder="1" applyAlignment="1" applyProtection="1">
      <alignment horizontal="center" vertical="center"/>
      <protection locked="0" hidden="1"/>
    </xf>
    <xf numFmtId="0" fontId="43" fillId="3" borderId="96" xfId="1" applyFont="1" applyFill="1" applyBorder="1" applyProtection="1">
      <protection hidden="1"/>
    </xf>
    <xf numFmtId="0" fontId="43" fillId="3" borderId="0" xfId="1" applyFont="1" applyFill="1" applyBorder="1" applyProtection="1">
      <protection hidden="1"/>
    </xf>
    <xf numFmtId="0" fontId="29" fillId="3" borderId="0" xfId="1" applyFont="1" applyFill="1" applyBorder="1" applyProtection="1">
      <protection hidden="1"/>
    </xf>
    <xf numFmtId="0" fontId="48" fillId="3" borderId="0" xfId="1" applyFont="1" applyFill="1" applyBorder="1" applyAlignment="1" applyProtection="1">
      <protection hidden="1"/>
    </xf>
    <xf numFmtId="0" fontId="29" fillId="0" borderId="6" xfId="1" applyFont="1" applyBorder="1" applyProtection="1">
      <protection hidden="1"/>
    </xf>
    <xf numFmtId="0" fontId="24" fillId="18" borderId="0" xfId="1" applyFont="1" applyFill="1" applyBorder="1" applyAlignment="1" applyProtection="1">
      <alignment vertical="center" wrapText="1"/>
      <protection hidden="1"/>
    </xf>
    <xf numFmtId="0" fontId="29" fillId="3" borderId="0" xfId="1" applyFont="1" applyFill="1" applyAlignment="1" applyProtection="1">
      <protection hidden="1"/>
    </xf>
    <xf numFmtId="0" fontId="29" fillId="0" borderId="4" xfId="1" applyFont="1" applyBorder="1" applyAlignment="1" applyProtection="1">
      <protection hidden="1"/>
    </xf>
    <xf numFmtId="0" fontId="43" fillId="3" borderId="0" xfId="1" applyFont="1" applyFill="1" applyBorder="1" applyAlignment="1" applyProtection="1">
      <protection hidden="1"/>
    </xf>
    <xf numFmtId="0" fontId="29" fillId="0" borderId="1" xfId="1" applyFont="1" applyFill="1" applyBorder="1" applyAlignment="1" applyProtection="1">
      <protection hidden="1"/>
    </xf>
    <xf numFmtId="0" fontId="29" fillId="0" borderId="0" xfId="1" applyFont="1" applyAlignment="1" applyProtection="1">
      <protection hidden="1"/>
    </xf>
    <xf numFmtId="0" fontId="29" fillId="3" borderId="188" xfId="1" applyFont="1" applyFill="1" applyBorder="1" applyAlignment="1" applyProtection="1">
      <alignment wrapText="1"/>
      <protection hidden="1"/>
    </xf>
    <xf numFmtId="0" fontId="1" fillId="0" borderId="188" xfId="1" applyBorder="1" applyAlignment="1" applyProtection="1">
      <alignment wrapText="1"/>
      <protection hidden="1"/>
    </xf>
    <xf numFmtId="0" fontId="29" fillId="0" borderId="188" xfId="1" applyFont="1" applyBorder="1" applyAlignment="1" applyProtection="1">
      <alignment wrapText="1"/>
      <protection hidden="1"/>
    </xf>
    <xf numFmtId="0" fontId="29" fillId="0" borderId="2" xfId="1" applyFont="1" applyBorder="1" applyAlignment="1" applyProtection="1">
      <alignment wrapText="1"/>
      <protection hidden="1"/>
    </xf>
    <xf numFmtId="0" fontId="2" fillId="3" borderId="0" xfId="1" applyFont="1" applyFill="1" applyBorder="1" applyAlignment="1" applyProtection="1">
      <alignment horizontal="left" wrapText="1"/>
      <protection hidden="1"/>
    </xf>
    <xf numFmtId="0" fontId="19" fillId="3" borderId="0" xfId="1" applyFont="1" applyFill="1" applyAlignment="1" applyProtection="1">
      <alignment vertical="center" wrapText="1"/>
      <protection hidden="1"/>
    </xf>
    <xf numFmtId="0" fontId="12" fillId="0" borderId="0" xfId="1" applyFont="1" applyBorder="1" applyAlignment="1" applyProtection="1">
      <alignment vertical="center"/>
      <protection hidden="1"/>
    </xf>
    <xf numFmtId="0" fontId="43" fillId="3" borderId="0" xfId="1" applyFont="1" applyFill="1" applyProtection="1">
      <protection hidden="1"/>
    </xf>
    <xf numFmtId="0" fontId="43" fillId="3" borderId="58" xfId="1" applyFont="1" applyFill="1" applyBorder="1" applyProtection="1">
      <protection hidden="1"/>
    </xf>
    <xf numFmtId="0" fontId="43" fillId="0" borderId="0" xfId="1" applyFont="1" applyProtection="1">
      <protection hidden="1"/>
    </xf>
    <xf numFmtId="0" fontId="29" fillId="0" borderId="0" xfId="1" applyFont="1" applyFill="1" applyBorder="1" applyProtection="1">
      <protection hidden="1"/>
    </xf>
    <xf numFmtId="0" fontId="29" fillId="0" borderId="7" xfId="1" applyFont="1" applyFill="1" applyBorder="1" applyProtection="1">
      <protection hidden="1"/>
    </xf>
    <xf numFmtId="0" fontId="49" fillId="3" borderId="0" xfId="1" applyFont="1" applyFill="1" applyBorder="1" applyAlignment="1" applyProtection="1">
      <protection hidden="1"/>
    </xf>
    <xf numFmtId="0" fontId="103" fillId="3" borderId="0" xfId="1" applyFont="1" applyFill="1" applyAlignment="1" applyProtection="1">
      <alignment horizontal="center"/>
      <protection hidden="1"/>
    </xf>
    <xf numFmtId="0" fontId="29" fillId="0" borderId="64" xfId="1" applyFont="1" applyBorder="1" applyProtection="1">
      <protection hidden="1"/>
    </xf>
    <xf numFmtId="0" fontId="4" fillId="10" borderId="66" xfId="1" applyFont="1" applyFill="1" applyBorder="1" applyAlignment="1" applyProtection="1">
      <alignment horizontal="left" vertical="center" indent="1"/>
      <protection locked="0" hidden="1"/>
    </xf>
    <xf numFmtId="0" fontId="4" fillId="10" borderId="67" xfId="1" applyFont="1" applyFill="1" applyBorder="1" applyAlignment="1" applyProtection="1">
      <alignment vertical="center"/>
      <protection hidden="1"/>
    </xf>
    <xf numFmtId="0" fontId="5" fillId="10" borderId="67" xfId="1" applyFont="1" applyFill="1" applyBorder="1" applyAlignment="1" applyProtection="1">
      <alignment vertical="center"/>
      <protection hidden="1"/>
    </xf>
    <xf numFmtId="0" fontId="1" fillId="10" borderId="67" xfId="1" applyFill="1" applyBorder="1" applyAlignment="1" applyProtection="1">
      <alignment vertical="center"/>
      <protection hidden="1"/>
    </xf>
    <xf numFmtId="0" fontId="1" fillId="10" borderId="68" xfId="1" applyFill="1" applyBorder="1" applyAlignment="1" applyProtection="1">
      <alignment vertical="center"/>
      <protection hidden="1"/>
    </xf>
    <xf numFmtId="0" fontId="29" fillId="0" borderId="0" xfId="1" applyFont="1" applyBorder="1" applyProtection="1">
      <protection hidden="1"/>
    </xf>
    <xf numFmtId="0" fontId="4" fillId="10" borderId="73" xfId="1" applyFont="1" applyFill="1" applyBorder="1" applyAlignment="1" applyProtection="1">
      <alignment horizontal="left" vertical="top" wrapText="1" indent="1"/>
      <protection locked="0" hidden="1"/>
    </xf>
    <xf numFmtId="0" fontId="4" fillId="10" borderId="77" xfId="1" applyFont="1" applyFill="1" applyBorder="1" applyAlignment="1" applyProtection="1">
      <alignment horizontal="left" vertical="top" indent="1"/>
      <protection locked="0" hidden="1"/>
    </xf>
    <xf numFmtId="0" fontId="4" fillId="10" borderId="80" xfId="1" applyFont="1" applyFill="1" applyBorder="1" applyAlignment="1" applyProtection="1">
      <alignment horizontal="left" vertical="center" indent="1"/>
      <protection locked="0" hidden="1"/>
    </xf>
    <xf numFmtId="0" fontId="4" fillId="10" borderId="83" xfId="1" applyFont="1" applyFill="1" applyBorder="1" applyAlignment="1" applyProtection="1">
      <alignment horizontal="left" vertical="center" indent="1"/>
      <protection locked="0" hidden="1"/>
    </xf>
    <xf numFmtId="0" fontId="29" fillId="0" borderId="94" xfId="1" applyFont="1" applyBorder="1" applyProtection="1">
      <protection hidden="1"/>
    </xf>
    <xf numFmtId="0" fontId="1" fillId="3" borderId="0" xfId="1" applyFont="1" applyFill="1" applyAlignment="1" applyProtection="1">
      <protection hidden="1"/>
    </xf>
    <xf numFmtId="0" fontId="25" fillId="3" borderId="0" xfId="1" applyFont="1" applyFill="1" applyAlignment="1" applyProtection="1">
      <protection hidden="1"/>
    </xf>
    <xf numFmtId="0" fontId="25" fillId="3" borderId="0" xfId="1" applyFont="1" applyFill="1" applyBorder="1" applyAlignment="1" applyProtection="1">
      <protection hidden="1"/>
    </xf>
    <xf numFmtId="0" fontId="29" fillId="3" borderId="4" xfId="1" applyFont="1" applyFill="1" applyBorder="1" applyProtection="1">
      <protection hidden="1"/>
    </xf>
    <xf numFmtId="0" fontId="97" fillId="3" borderId="0" xfId="1" applyFont="1" applyFill="1" applyProtection="1">
      <protection hidden="1"/>
    </xf>
    <xf numFmtId="0" fontId="51" fillId="3" borderId="2" xfId="1" applyFont="1" applyFill="1" applyBorder="1" applyAlignment="1" applyProtection="1">
      <alignment horizontal="center" vertical="center"/>
      <protection hidden="1"/>
    </xf>
    <xf numFmtId="0" fontId="29" fillId="3" borderId="4" xfId="1" applyFont="1" applyFill="1" applyBorder="1" applyAlignment="1" applyProtection="1">
      <alignment vertical="center"/>
      <protection hidden="1"/>
    </xf>
    <xf numFmtId="0" fontId="29" fillId="0" borderId="1" xfId="1" applyFont="1" applyBorder="1" applyAlignment="1" applyProtection="1">
      <alignment vertical="center"/>
      <protection hidden="1"/>
    </xf>
    <xf numFmtId="0" fontId="29" fillId="0" borderId="0" xfId="1" applyFont="1" applyAlignment="1" applyProtection="1">
      <alignment vertical="center"/>
      <protection hidden="1"/>
    </xf>
    <xf numFmtId="0" fontId="29" fillId="3" borderId="0" xfId="1" applyFont="1" applyFill="1" applyAlignment="1" applyProtection="1">
      <alignment vertical="center" wrapText="1"/>
      <protection hidden="1"/>
    </xf>
    <xf numFmtId="0" fontId="29" fillId="3" borderId="2" xfId="1" applyFont="1" applyFill="1" applyBorder="1" applyAlignment="1" applyProtection="1">
      <alignment vertical="center" wrapText="1"/>
      <protection hidden="1"/>
    </xf>
    <xf numFmtId="0" fontId="29" fillId="3" borderId="4" xfId="1" applyFont="1" applyFill="1" applyBorder="1" applyAlignment="1" applyProtection="1">
      <alignment vertical="center" wrapText="1"/>
      <protection hidden="1"/>
    </xf>
    <xf numFmtId="0" fontId="29" fillId="3" borderId="1" xfId="1" applyFont="1" applyFill="1" applyBorder="1" applyAlignment="1" applyProtection="1">
      <alignment vertical="center" wrapText="1"/>
      <protection hidden="1"/>
    </xf>
    <xf numFmtId="0" fontId="29" fillId="3" borderId="7" xfId="1" applyFont="1" applyFill="1" applyBorder="1" applyAlignment="1" applyProtection="1">
      <alignment vertical="center" wrapText="1"/>
      <protection hidden="1"/>
    </xf>
    <xf numFmtId="0" fontId="29" fillId="0" borderId="1" xfId="1" applyFont="1" applyBorder="1" applyAlignment="1" applyProtection="1">
      <alignment vertical="center" wrapText="1"/>
      <protection hidden="1"/>
    </xf>
    <xf numFmtId="0" fontId="29" fillId="0" borderId="0" xfId="1" applyFont="1" applyAlignment="1" applyProtection="1">
      <alignment vertical="center" wrapText="1"/>
      <protection hidden="1"/>
    </xf>
    <xf numFmtId="0" fontId="29" fillId="3" borderId="0" xfId="1" applyFont="1" applyFill="1" applyAlignment="1" applyProtection="1">
      <alignment wrapText="1"/>
      <protection hidden="1"/>
    </xf>
    <xf numFmtId="0" fontId="1" fillId="0" borderId="2" xfId="1" applyBorder="1" applyAlignment="1" applyProtection="1">
      <alignment wrapText="1"/>
      <protection hidden="1"/>
    </xf>
    <xf numFmtId="0" fontId="29" fillId="3" borderId="2" xfId="1" applyFont="1" applyFill="1" applyBorder="1" applyAlignment="1" applyProtection="1">
      <alignment wrapText="1"/>
      <protection hidden="1"/>
    </xf>
    <xf numFmtId="0" fontId="29" fillId="3" borderId="4" xfId="1" applyFont="1" applyFill="1" applyBorder="1" applyAlignment="1" applyProtection="1">
      <alignment wrapText="1"/>
      <protection hidden="1"/>
    </xf>
    <xf numFmtId="0" fontId="29" fillId="3" borderId="1" xfId="1" applyFont="1" applyFill="1" applyBorder="1" applyAlignment="1" applyProtection="1">
      <alignment wrapText="1"/>
      <protection hidden="1"/>
    </xf>
    <xf numFmtId="0" fontId="29" fillId="3" borderId="7" xfId="1" applyFont="1" applyFill="1" applyBorder="1" applyAlignment="1" applyProtection="1">
      <alignment wrapText="1"/>
      <protection hidden="1"/>
    </xf>
    <xf numFmtId="0" fontId="29" fillId="0" borderId="1" xfId="1" applyFont="1" applyBorder="1" applyAlignment="1" applyProtection="1">
      <alignment wrapText="1"/>
      <protection hidden="1"/>
    </xf>
    <xf numFmtId="0" fontId="29" fillId="0" borderId="0" xfId="1" applyFont="1" applyAlignment="1" applyProtection="1">
      <alignment wrapText="1"/>
      <protection hidden="1"/>
    </xf>
    <xf numFmtId="0" fontId="43" fillId="3" borderId="1" xfId="1" applyFont="1" applyFill="1" applyBorder="1" applyProtection="1">
      <protection hidden="1"/>
    </xf>
    <xf numFmtId="0" fontId="43" fillId="3" borderId="7" xfId="1" applyFont="1" applyFill="1" applyBorder="1" applyProtection="1">
      <protection hidden="1"/>
    </xf>
    <xf numFmtId="0" fontId="51" fillId="3" borderId="0" xfId="1" applyFont="1" applyFill="1" applyAlignment="1" applyProtection="1">
      <alignment horizontal="center"/>
      <protection hidden="1"/>
    </xf>
    <xf numFmtId="0" fontId="32" fillId="18" borderId="380" xfId="1" applyFont="1" applyFill="1" applyBorder="1" applyAlignment="1" applyProtection="1">
      <alignment horizontal="center" vertical="center"/>
      <protection hidden="1"/>
    </xf>
    <xf numFmtId="0" fontId="25" fillId="10" borderId="377" xfId="1" applyFont="1" applyFill="1" applyBorder="1" applyAlignment="1" applyProtection="1">
      <alignment horizontal="center" vertical="center"/>
      <protection hidden="1"/>
    </xf>
    <xf numFmtId="0" fontId="25" fillId="10" borderId="383" xfId="1" applyFont="1" applyFill="1" applyBorder="1" applyAlignment="1" applyProtection="1">
      <alignment horizontal="center" vertical="center"/>
      <protection hidden="1"/>
    </xf>
    <xf numFmtId="0" fontId="25" fillId="10" borderId="386" xfId="1" applyFont="1" applyFill="1" applyBorder="1" applyAlignment="1" applyProtection="1">
      <alignment horizontal="center" vertical="center"/>
      <protection hidden="1"/>
    </xf>
    <xf numFmtId="0" fontId="45" fillId="21" borderId="103" xfId="1" applyFont="1" applyFill="1" applyBorder="1" applyAlignment="1" applyProtection="1">
      <alignment horizontal="center"/>
      <protection hidden="1"/>
    </xf>
    <xf numFmtId="0" fontId="29" fillId="3" borderId="387" xfId="1" applyFont="1" applyFill="1" applyBorder="1" applyProtection="1">
      <protection hidden="1"/>
    </xf>
    <xf numFmtId="0" fontId="1" fillId="3" borderId="9" xfId="1" applyFill="1" applyBorder="1" applyProtection="1">
      <protection hidden="1"/>
    </xf>
    <xf numFmtId="0" fontId="1" fillId="3" borderId="47" xfId="1" applyFill="1" applyBorder="1" applyProtection="1">
      <protection hidden="1"/>
    </xf>
    <xf numFmtId="0" fontId="1" fillId="3" borderId="52" xfId="1" applyFill="1" applyBorder="1" applyProtection="1">
      <protection hidden="1"/>
    </xf>
    <xf numFmtId="0" fontId="1" fillId="3" borderId="46" xfId="1" applyFill="1" applyBorder="1" applyProtection="1">
      <protection hidden="1"/>
    </xf>
    <xf numFmtId="0" fontId="1" fillId="3" borderId="0" xfId="1" applyFill="1" applyBorder="1" applyProtection="1">
      <protection hidden="1"/>
    </xf>
    <xf numFmtId="0" fontId="1" fillId="0" borderId="1" xfId="1" applyBorder="1" applyProtection="1">
      <protection hidden="1"/>
    </xf>
    <xf numFmtId="0" fontId="1" fillId="0" borderId="0" xfId="1" applyProtection="1">
      <protection hidden="1"/>
    </xf>
    <xf numFmtId="0" fontId="1" fillId="3" borderId="4" xfId="1" applyFill="1" applyBorder="1" applyAlignment="1" applyProtection="1">
      <alignment vertical="center"/>
      <protection hidden="1"/>
    </xf>
    <xf numFmtId="0" fontId="1" fillId="0" borderId="7" xfId="1" applyFill="1" applyBorder="1" applyAlignment="1" applyProtection="1">
      <alignment vertical="center"/>
      <protection hidden="1"/>
    </xf>
    <xf numFmtId="0" fontId="1" fillId="0" borderId="9" xfId="1" applyFill="1" applyBorder="1" applyAlignment="1" applyProtection="1">
      <alignment vertical="center"/>
      <protection hidden="1"/>
    </xf>
    <xf numFmtId="0" fontId="1" fillId="0" borderId="11" xfId="1" applyFill="1" applyBorder="1" applyAlignment="1" applyProtection="1">
      <alignment vertical="center"/>
      <protection hidden="1"/>
    </xf>
    <xf numFmtId="0" fontId="1" fillId="0" borderId="1" xfId="1" applyBorder="1" applyAlignment="1" applyProtection="1">
      <alignment vertical="center"/>
      <protection hidden="1"/>
    </xf>
    <xf numFmtId="0" fontId="1" fillId="0" borderId="0" xfId="1" applyAlignment="1" applyProtection="1">
      <alignment vertical="center"/>
      <protection hidden="1"/>
    </xf>
    <xf numFmtId="0" fontId="1" fillId="3" borderId="4" xfId="1" applyFill="1" applyBorder="1" applyProtection="1">
      <protection hidden="1"/>
    </xf>
    <xf numFmtId="0" fontId="23" fillId="3" borderId="11" xfId="1" applyFont="1" applyFill="1" applyBorder="1" applyProtection="1">
      <protection hidden="1"/>
    </xf>
    <xf numFmtId="0" fontId="57" fillId="0" borderId="10" xfId="1" applyFont="1" applyFill="1" applyBorder="1" applyAlignment="1" applyProtection="1">
      <alignment horizontal="center" vertical="center"/>
      <protection hidden="1"/>
    </xf>
    <xf numFmtId="0" fontId="23" fillId="3" borderId="9" xfId="1" applyFont="1" applyFill="1" applyBorder="1" applyProtection="1">
      <protection hidden="1"/>
    </xf>
    <xf numFmtId="0" fontId="23" fillId="3" borderId="10" xfId="1" applyFont="1" applyFill="1" applyBorder="1" applyProtection="1">
      <protection hidden="1"/>
    </xf>
    <xf numFmtId="0" fontId="27" fillId="0" borderId="9" xfId="1" applyFont="1" applyFill="1" applyBorder="1" applyAlignment="1" applyProtection="1">
      <alignment horizontal="centerContinuous"/>
      <protection hidden="1"/>
    </xf>
    <xf numFmtId="0" fontId="16" fillId="0" borderId="1" xfId="1" applyFont="1" applyFill="1" applyBorder="1" applyAlignment="1" applyProtection="1">
      <alignment horizontal="centerContinuous"/>
      <protection hidden="1"/>
    </xf>
    <xf numFmtId="0" fontId="24" fillId="3" borderId="0" xfId="1" applyFont="1" applyFill="1" applyBorder="1" applyAlignment="1" applyProtection="1">
      <alignment horizontal="centerContinuous"/>
      <protection hidden="1"/>
    </xf>
    <xf numFmtId="0" fontId="16" fillId="3" borderId="0" xfId="1" applyFont="1" applyFill="1" applyBorder="1" applyAlignment="1" applyProtection="1">
      <alignment horizontal="centerContinuous"/>
      <protection hidden="1"/>
    </xf>
    <xf numFmtId="0" fontId="25" fillId="3" borderId="0" xfId="1" applyFont="1" applyFill="1" applyBorder="1" applyAlignment="1" applyProtection="1">
      <alignment horizontal="centerContinuous"/>
      <protection hidden="1"/>
    </xf>
    <xf numFmtId="0" fontId="25" fillId="0" borderId="4" xfId="1" applyFont="1" applyFill="1" applyBorder="1" applyAlignment="1" applyProtection="1">
      <alignment horizontal="centerContinuous"/>
      <protection hidden="1"/>
    </xf>
    <xf numFmtId="0" fontId="1" fillId="0" borderId="7" xfId="1" applyFill="1" applyBorder="1" applyProtection="1">
      <protection hidden="1"/>
    </xf>
    <xf numFmtId="0" fontId="1" fillId="3" borderId="4" xfId="1" applyFill="1" applyBorder="1" applyAlignment="1" applyProtection="1">
      <alignment vertical="top"/>
      <protection hidden="1"/>
    </xf>
    <xf numFmtId="0" fontId="23" fillId="3" borderId="7" xfId="1" applyFont="1" applyFill="1" applyBorder="1" applyAlignment="1" applyProtection="1">
      <alignment vertical="top"/>
      <protection hidden="1"/>
    </xf>
    <xf numFmtId="0" fontId="23" fillId="0" borderId="1" xfId="1" applyFont="1" applyFill="1" applyBorder="1" applyAlignment="1" applyProtection="1">
      <alignment horizontal="left" vertical="top"/>
      <protection hidden="1"/>
    </xf>
    <xf numFmtId="0" fontId="23" fillId="0" borderId="1" xfId="1" applyFont="1" applyBorder="1" applyAlignment="1" applyProtection="1">
      <alignment vertical="top"/>
      <protection hidden="1"/>
    </xf>
    <xf numFmtId="0" fontId="1" fillId="0" borderId="0" xfId="1" applyAlignment="1" applyProtection="1">
      <alignment vertical="top"/>
      <protection hidden="1"/>
    </xf>
    <xf numFmtId="0" fontId="26" fillId="0" borderId="4" xfId="2" applyFont="1" applyFill="1" applyBorder="1" applyAlignment="1" applyProtection="1">
      <protection hidden="1"/>
    </xf>
    <xf numFmtId="0" fontId="26" fillId="0" borderId="7" xfId="2" applyFont="1" applyFill="1" applyBorder="1" applyAlignment="1" applyProtection="1">
      <protection hidden="1"/>
    </xf>
    <xf numFmtId="0" fontId="1" fillId="0" borderId="1" xfId="1" applyBorder="1" applyAlignment="1" applyProtection="1">
      <alignment vertical="top"/>
      <protection hidden="1"/>
    </xf>
    <xf numFmtId="0" fontId="23" fillId="3" borderId="1" xfId="1" applyFont="1" applyFill="1" applyBorder="1" applyProtection="1">
      <protection hidden="1"/>
    </xf>
    <xf numFmtId="0" fontId="1" fillId="0" borderId="1" xfId="1" applyFill="1" applyBorder="1" applyAlignment="1" applyProtection="1">
      <protection hidden="1"/>
    </xf>
    <xf numFmtId="0" fontId="31" fillId="0" borderId="4" xfId="2" applyFont="1" applyFill="1" applyBorder="1" applyAlignment="1" applyProtection="1">
      <protection hidden="1"/>
    </xf>
    <xf numFmtId="0" fontId="31" fillId="0" borderId="7" xfId="2" applyFont="1" applyFill="1" applyBorder="1" applyAlignment="1" applyProtection="1">
      <protection hidden="1"/>
    </xf>
    <xf numFmtId="0" fontId="1" fillId="3" borderId="1" xfId="1" applyFill="1" applyBorder="1" applyProtection="1">
      <protection hidden="1"/>
    </xf>
    <xf numFmtId="0" fontId="1" fillId="3" borderId="7" xfId="1" applyFill="1" applyBorder="1" applyProtection="1">
      <protection hidden="1"/>
    </xf>
    <xf numFmtId="0" fontId="58" fillId="0" borderId="4" xfId="2" applyFont="1" applyFill="1" applyBorder="1" applyAlignment="1" applyProtection="1">
      <alignment horizontal="left" vertical="center"/>
      <protection hidden="1"/>
    </xf>
    <xf numFmtId="0" fontId="58" fillId="0" borderId="4" xfId="2" applyFont="1" applyFill="1" applyBorder="1" applyAlignment="1" applyProtection="1">
      <protection hidden="1"/>
    </xf>
    <xf numFmtId="0" fontId="58" fillId="0" borderId="7" xfId="2" applyFont="1" applyFill="1" applyBorder="1" applyAlignment="1" applyProtection="1">
      <protection hidden="1"/>
    </xf>
    <xf numFmtId="0" fontId="1" fillId="3" borderId="3" xfId="1" applyFill="1" applyBorder="1" applyProtection="1">
      <protection hidden="1"/>
    </xf>
    <xf numFmtId="0" fontId="1" fillId="3" borderId="10" xfId="1" applyFill="1" applyBorder="1" applyProtection="1">
      <protection hidden="1"/>
    </xf>
    <xf numFmtId="0" fontId="29" fillId="0" borderId="4" xfId="1" applyFont="1" applyFill="1" applyBorder="1" applyAlignment="1" applyProtection="1">
      <protection hidden="1"/>
    </xf>
    <xf numFmtId="0" fontId="30" fillId="0" borderId="4" xfId="1" applyFont="1" applyFill="1" applyBorder="1" applyAlignment="1" applyProtection="1">
      <protection hidden="1"/>
    </xf>
    <xf numFmtId="0" fontId="31" fillId="0" borderId="109" xfId="2" applyFont="1" applyFill="1" applyBorder="1" applyAlignment="1" applyProtection="1">
      <protection hidden="1"/>
    </xf>
    <xf numFmtId="0" fontId="1" fillId="3" borderId="12" xfId="1" applyFill="1" applyBorder="1" applyProtection="1">
      <protection hidden="1"/>
    </xf>
    <xf numFmtId="0" fontId="1" fillId="3" borderId="6" xfId="1" applyFill="1" applyBorder="1" applyProtection="1">
      <protection hidden="1"/>
    </xf>
    <xf numFmtId="0" fontId="1" fillId="0" borderId="1" xfId="1" applyFill="1" applyBorder="1" applyProtection="1">
      <protection hidden="1"/>
    </xf>
    <xf numFmtId="0" fontId="1" fillId="0" borderId="13" xfId="1" applyFill="1" applyBorder="1" applyProtection="1">
      <protection hidden="1"/>
    </xf>
    <xf numFmtId="0" fontId="1" fillId="3" borderId="20" xfId="1" applyFill="1" applyBorder="1" applyAlignment="1" applyProtection="1">
      <alignment vertical="center"/>
      <protection hidden="1"/>
    </xf>
    <xf numFmtId="0" fontId="24" fillId="19" borderId="100" xfId="1" applyFont="1" applyFill="1" applyBorder="1" applyAlignment="1" applyProtection="1">
      <alignment horizontal="left" vertical="center" indent="1"/>
      <protection hidden="1"/>
    </xf>
    <xf numFmtId="0" fontId="24" fillId="19" borderId="63" xfId="1" applyFont="1" applyFill="1" applyBorder="1" applyAlignment="1" applyProtection="1">
      <alignment horizontal="center" vertical="center"/>
      <protection hidden="1"/>
    </xf>
    <xf numFmtId="0" fontId="1" fillId="0" borderId="4" xfId="1" applyBorder="1" applyAlignment="1" applyProtection="1">
      <alignment vertical="center"/>
      <protection hidden="1"/>
    </xf>
    <xf numFmtId="0" fontId="1" fillId="3" borderId="11" xfId="1" applyFill="1" applyBorder="1" applyAlignment="1" applyProtection="1">
      <alignment vertical="center"/>
      <protection hidden="1"/>
    </xf>
    <xf numFmtId="0" fontId="1" fillId="3" borderId="17" xfId="1" applyFill="1" applyBorder="1" applyAlignment="1" applyProtection="1">
      <alignment vertical="center"/>
      <protection hidden="1"/>
    </xf>
    <xf numFmtId="0" fontId="1" fillId="10" borderId="277" xfId="1" applyFont="1" applyFill="1" applyBorder="1" applyAlignment="1" applyProtection="1">
      <alignment horizontal="left" vertical="center" indent="1"/>
      <protection hidden="1"/>
    </xf>
    <xf numFmtId="0" fontId="1" fillId="10" borderId="112" xfId="1" applyFont="1" applyFill="1" applyBorder="1" applyAlignment="1" applyProtection="1">
      <alignment horizontal="center" vertical="center"/>
      <protection hidden="1"/>
    </xf>
    <xf numFmtId="0" fontId="1" fillId="10" borderId="112" xfId="1" applyFont="1" applyFill="1" applyBorder="1" applyAlignment="1" applyProtection="1">
      <alignment horizontal="center" vertical="center"/>
      <protection locked="0" hidden="1"/>
    </xf>
    <xf numFmtId="0" fontId="104" fillId="22" borderId="112" xfId="1" applyFont="1" applyFill="1" applyBorder="1" applyAlignment="1" applyProtection="1">
      <alignment horizontal="center" vertical="center"/>
      <protection hidden="1"/>
    </xf>
    <xf numFmtId="0" fontId="1" fillId="0" borderId="3" xfId="1" applyBorder="1" applyAlignment="1" applyProtection="1">
      <alignment vertical="center"/>
      <protection hidden="1"/>
    </xf>
    <xf numFmtId="0" fontId="1" fillId="3" borderId="3" xfId="1" applyFill="1" applyBorder="1" applyAlignment="1" applyProtection="1">
      <alignment vertical="center"/>
      <protection hidden="1"/>
    </xf>
    <xf numFmtId="0" fontId="1" fillId="10" borderId="256" xfId="1" applyFont="1" applyFill="1" applyBorder="1" applyAlignment="1" applyProtection="1">
      <alignment horizontal="left" vertical="center" wrapText="1" indent="1"/>
      <protection hidden="1"/>
    </xf>
    <xf numFmtId="0" fontId="1" fillId="10" borderId="113" xfId="1" applyFont="1" applyFill="1" applyBorder="1" applyAlignment="1" applyProtection="1">
      <alignment horizontal="center" vertical="center"/>
      <protection hidden="1"/>
    </xf>
    <xf numFmtId="0" fontId="1" fillId="10" borderId="113" xfId="1" applyFont="1" applyFill="1" applyBorder="1" applyAlignment="1" applyProtection="1">
      <alignment horizontal="center" vertical="center"/>
      <protection locked="0" hidden="1"/>
    </xf>
    <xf numFmtId="0" fontId="104" fillId="22" borderId="113" xfId="1" applyFont="1" applyFill="1" applyBorder="1" applyAlignment="1" applyProtection="1">
      <alignment horizontal="center" vertical="center"/>
      <protection hidden="1"/>
    </xf>
    <xf numFmtId="0" fontId="1" fillId="10" borderId="256" xfId="1" applyFont="1" applyFill="1" applyBorder="1" applyAlignment="1" applyProtection="1">
      <alignment horizontal="left" vertical="center" indent="1"/>
      <protection hidden="1"/>
    </xf>
    <xf numFmtId="0" fontId="1" fillId="10" borderId="275" xfId="1" applyFont="1" applyFill="1" applyBorder="1" applyAlignment="1" applyProtection="1">
      <alignment horizontal="left" vertical="center" indent="1"/>
      <protection hidden="1"/>
    </xf>
    <xf numFmtId="0" fontId="1" fillId="10" borderId="194" xfId="1" applyFont="1" applyFill="1" applyBorder="1" applyAlignment="1" applyProtection="1">
      <alignment horizontal="center" vertical="center"/>
      <protection hidden="1"/>
    </xf>
    <xf numFmtId="0" fontId="104" fillId="22" borderId="194" xfId="1" applyFont="1" applyFill="1" applyBorder="1" applyAlignment="1" applyProtection="1">
      <alignment horizontal="center" vertical="center"/>
      <protection hidden="1"/>
    </xf>
    <xf numFmtId="0" fontId="1" fillId="3" borderId="10" xfId="1" applyFill="1" applyBorder="1" applyAlignment="1" applyProtection="1">
      <alignment horizontal="center"/>
      <protection hidden="1"/>
    </xf>
    <xf numFmtId="0" fontId="50" fillId="3" borderId="0" xfId="1" applyFont="1" applyFill="1" applyAlignment="1" applyProtection="1">
      <alignment horizontal="left"/>
      <protection hidden="1"/>
    </xf>
    <xf numFmtId="0" fontId="1" fillId="3" borderId="1" xfId="1" applyFill="1" applyBorder="1" applyAlignment="1" applyProtection="1">
      <alignment horizontal="left"/>
      <protection hidden="1"/>
    </xf>
    <xf numFmtId="0" fontId="1" fillId="3" borderId="13" xfId="1" applyFill="1" applyBorder="1" applyProtection="1">
      <protection hidden="1"/>
    </xf>
    <xf numFmtId="0" fontId="1" fillId="0" borderId="46" xfId="1" applyBorder="1" applyProtection="1">
      <protection hidden="1"/>
    </xf>
    <xf numFmtId="0" fontId="1" fillId="0" borderId="47" xfId="1" applyBorder="1" applyProtection="1">
      <protection hidden="1"/>
    </xf>
    <xf numFmtId="0" fontId="1" fillId="0" borderId="52" xfId="1" applyBorder="1" applyProtection="1">
      <protection hidden="1"/>
    </xf>
    <xf numFmtId="0" fontId="1" fillId="0" borderId="6" xfId="1" applyBorder="1" applyProtection="1">
      <protection hidden="1"/>
    </xf>
    <xf numFmtId="0" fontId="9" fillId="3" borderId="9" xfId="1" applyFont="1" applyFill="1" applyBorder="1" applyProtection="1">
      <protection hidden="1"/>
    </xf>
    <xf numFmtId="0" fontId="1" fillId="3" borderId="11" xfId="1" applyFill="1" applyBorder="1" applyProtection="1">
      <protection hidden="1"/>
    </xf>
    <xf numFmtId="0" fontId="37" fillId="0" borderId="1" xfId="1" applyFont="1" applyBorder="1" applyAlignment="1" applyProtection="1">
      <protection hidden="1"/>
    </xf>
    <xf numFmtId="0" fontId="1" fillId="0" borderId="4" xfId="1" applyFill="1" applyBorder="1" applyAlignment="1" applyProtection="1">
      <alignment vertical="center"/>
      <protection hidden="1"/>
    </xf>
    <xf numFmtId="0" fontId="60" fillId="0" borderId="7" xfId="2" applyFont="1" applyFill="1" applyBorder="1" applyAlignment="1" applyProtection="1">
      <alignment horizontal="left" vertical="center"/>
      <protection hidden="1"/>
    </xf>
    <xf numFmtId="0" fontId="1" fillId="0" borderId="1" xfId="1" applyFill="1" applyBorder="1" applyAlignment="1" applyProtection="1">
      <alignment vertical="center"/>
      <protection hidden="1"/>
    </xf>
    <xf numFmtId="0" fontId="1" fillId="3" borderId="1" xfId="1" applyFill="1" applyBorder="1" applyAlignment="1" applyProtection="1">
      <protection hidden="1"/>
    </xf>
    <xf numFmtId="0" fontId="24" fillId="0" borderId="7" xfId="1" applyFont="1" applyFill="1" applyBorder="1" applyAlignment="1" applyProtection="1">
      <alignment horizontal="centerContinuous"/>
      <protection hidden="1"/>
    </xf>
    <xf numFmtId="0" fontId="24" fillId="0" borderId="1" xfId="1" applyFont="1" applyFill="1" applyBorder="1" applyAlignment="1" applyProtection="1">
      <alignment horizontal="centerContinuous"/>
      <protection hidden="1"/>
    </xf>
    <xf numFmtId="0" fontId="25" fillId="0" borderId="1" xfId="1" applyFont="1" applyFill="1" applyBorder="1" applyAlignment="1" applyProtection="1">
      <alignment horizontal="centerContinuous"/>
      <protection hidden="1"/>
    </xf>
    <xf numFmtId="0" fontId="1" fillId="0" borderId="7" xfId="1" applyBorder="1" applyAlignment="1" applyProtection="1">
      <protection hidden="1"/>
    </xf>
    <xf numFmtId="0" fontId="1" fillId="0" borderId="4" xfId="1" applyFill="1" applyBorder="1" applyAlignment="1" applyProtection="1">
      <alignment vertical="top"/>
      <protection hidden="1"/>
    </xf>
    <xf numFmtId="0" fontId="58" fillId="0" borderId="7" xfId="2" applyFont="1" applyFill="1" applyBorder="1" applyAlignment="1" applyProtection="1">
      <alignment horizontal="left" vertical="top"/>
      <protection hidden="1"/>
    </xf>
    <xf numFmtId="0" fontId="61" fillId="0" borderId="1" xfId="1" applyFont="1" applyFill="1" applyBorder="1" applyAlignment="1" applyProtection="1">
      <alignment vertical="top"/>
      <protection hidden="1"/>
    </xf>
    <xf numFmtId="0" fontId="1" fillId="0" borderId="1" xfId="1" applyFill="1" applyBorder="1" applyAlignment="1" applyProtection="1">
      <alignment vertical="top"/>
      <protection hidden="1"/>
    </xf>
    <xf numFmtId="0" fontId="63" fillId="3" borderId="117" xfId="1" applyFont="1" applyFill="1" applyBorder="1" applyAlignment="1" applyProtection="1">
      <alignment vertical="top"/>
      <protection hidden="1"/>
    </xf>
    <xf numFmtId="0" fontId="1" fillId="0" borderId="4" xfId="1" applyFill="1" applyBorder="1" applyAlignment="1" applyProtection="1">
      <protection hidden="1"/>
    </xf>
    <xf numFmtId="0" fontId="58" fillId="0" borderId="7" xfId="2" applyFont="1" applyFill="1" applyBorder="1" applyAlignment="1" applyProtection="1">
      <alignment horizontal="left" vertical="center"/>
      <protection hidden="1"/>
    </xf>
    <xf numFmtId="0" fontId="61" fillId="0" borderId="1" xfId="1" applyFont="1" applyFill="1" applyBorder="1" applyAlignment="1" applyProtection="1">
      <protection hidden="1"/>
    </xf>
    <xf numFmtId="0" fontId="1" fillId="0" borderId="117" xfId="1" applyNumberFormat="1" applyBorder="1" applyAlignment="1" applyProtection="1">
      <protection hidden="1"/>
    </xf>
    <xf numFmtId="0" fontId="1" fillId="0" borderId="118" xfId="1" applyNumberFormat="1" applyBorder="1" applyAlignment="1" applyProtection="1">
      <protection hidden="1"/>
    </xf>
    <xf numFmtId="0" fontId="1" fillId="3" borderId="6" xfId="1" applyFill="1" applyBorder="1" applyAlignment="1" applyProtection="1">
      <protection hidden="1"/>
    </xf>
    <xf numFmtId="0" fontId="1" fillId="0" borderId="12" xfId="1" applyFill="1" applyBorder="1" applyAlignment="1" applyProtection="1">
      <protection hidden="1"/>
    </xf>
    <xf numFmtId="0" fontId="58" fillId="0" borderId="13" xfId="2" applyFont="1" applyFill="1" applyBorder="1" applyAlignment="1" applyProtection="1">
      <alignment horizontal="left" vertical="center"/>
      <protection hidden="1"/>
    </xf>
    <xf numFmtId="0" fontId="1" fillId="3" borderId="7" xfId="1" applyFill="1" applyBorder="1" applyAlignment="1" applyProtection="1">
      <protection hidden="1"/>
    </xf>
    <xf numFmtId="0" fontId="29" fillId="0" borderId="7" xfId="1" applyFont="1" applyFill="1" applyBorder="1" applyAlignment="1" applyProtection="1">
      <protection hidden="1"/>
    </xf>
    <xf numFmtId="0" fontId="30" fillId="0" borderId="1" xfId="1" applyFont="1" applyFill="1" applyBorder="1" applyAlignment="1" applyProtection="1">
      <protection hidden="1"/>
    </xf>
    <xf numFmtId="0" fontId="64" fillId="3" borderId="13" xfId="1" applyFont="1" applyFill="1" applyBorder="1" applyAlignment="1" applyProtection="1">
      <protection hidden="1"/>
    </xf>
    <xf numFmtId="0" fontId="1" fillId="0" borderId="13" xfId="1" applyBorder="1" applyAlignment="1" applyProtection="1">
      <protection hidden="1"/>
    </xf>
    <xf numFmtId="0" fontId="1" fillId="0" borderId="417" xfId="1" applyFill="1" applyBorder="1" applyAlignment="1" applyProtection="1">
      <protection hidden="1"/>
    </xf>
    <xf numFmtId="0" fontId="31" fillId="0" borderId="7" xfId="2" applyFont="1" applyFill="1" applyBorder="1" applyAlignment="1" applyProtection="1">
      <alignment horizontal="left" vertical="center"/>
      <protection hidden="1"/>
    </xf>
    <xf numFmtId="0" fontId="1" fillId="0" borderId="1" xfId="1" applyBorder="1" applyAlignment="1" applyProtection="1">
      <protection hidden="1"/>
    </xf>
    <xf numFmtId="9" fontId="0" fillId="0" borderId="1" xfId="3" applyFont="1" applyFill="1" applyBorder="1" applyAlignment="1" applyProtection="1">
      <protection hidden="1"/>
    </xf>
    <xf numFmtId="0" fontId="30" fillId="0" borderId="1" xfId="1" applyFont="1" applyBorder="1" applyProtection="1">
      <protection hidden="1"/>
    </xf>
    <xf numFmtId="0" fontId="16" fillId="17" borderId="142" xfId="1" applyFont="1" applyFill="1" applyBorder="1" applyAlignment="1" applyProtection="1">
      <alignment horizontal="left" vertical="center" indent="1"/>
      <protection hidden="1"/>
    </xf>
    <xf numFmtId="0" fontId="16" fillId="17" borderId="125" xfId="1" applyFont="1" applyFill="1" applyBorder="1" applyAlignment="1" applyProtection="1">
      <alignment vertical="center"/>
      <protection hidden="1"/>
    </xf>
    <xf numFmtId="0" fontId="16" fillId="17" borderId="126" xfId="1" applyFont="1" applyFill="1" applyBorder="1" applyAlignment="1" applyProtection="1">
      <alignment vertical="center"/>
      <protection hidden="1"/>
    </xf>
    <xf numFmtId="0" fontId="1" fillId="0" borderId="7" xfId="1" applyFill="1" applyBorder="1" applyAlignment="1" applyProtection="1">
      <protection hidden="1"/>
    </xf>
    <xf numFmtId="0" fontId="1" fillId="0" borderId="418" xfId="1" applyFill="1" applyBorder="1" applyAlignment="1" applyProtection="1">
      <protection hidden="1"/>
    </xf>
    <xf numFmtId="0" fontId="20" fillId="0" borderId="11" xfId="1" applyFont="1" applyBorder="1" applyAlignment="1" applyProtection="1">
      <alignment horizontal="left"/>
      <protection hidden="1"/>
    </xf>
    <xf numFmtId="0" fontId="1" fillId="0" borderId="4" xfId="1" applyBorder="1" applyProtection="1">
      <protection hidden="1"/>
    </xf>
    <xf numFmtId="0" fontId="92" fillId="0" borderId="1" xfId="1" applyFont="1" applyBorder="1" applyProtection="1">
      <protection hidden="1"/>
    </xf>
    <xf numFmtId="0" fontId="109" fillId="0" borderId="1" xfId="1" applyFont="1" applyFill="1" applyBorder="1" applyAlignment="1" applyProtection="1">
      <alignment vertical="center"/>
      <protection hidden="1"/>
    </xf>
    <xf numFmtId="0" fontId="1" fillId="0" borderId="7" xfId="1" applyBorder="1" applyProtection="1">
      <protection hidden="1"/>
    </xf>
    <xf numFmtId="0" fontId="4" fillId="0" borderId="1" xfId="1" applyFont="1" applyBorder="1" applyProtection="1">
      <protection hidden="1"/>
    </xf>
    <xf numFmtId="0" fontId="4" fillId="0" borderId="7" xfId="1" applyFont="1" applyBorder="1" applyProtection="1">
      <protection hidden="1"/>
    </xf>
    <xf numFmtId="0" fontId="4" fillId="0" borderId="0" xfId="1" applyFont="1" applyProtection="1">
      <protection hidden="1"/>
    </xf>
    <xf numFmtId="0" fontId="1" fillId="0" borderId="9" xfId="1" applyBorder="1" applyProtection="1">
      <protection hidden="1"/>
    </xf>
    <xf numFmtId="9" fontId="92" fillId="0" borderId="1" xfId="3" applyFont="1" applyFill="1" applyBorder="1" applyAlignment="1" applyProtection="1">
      <alignment horizontal="right" vertical="center"/>
      <protection hidden="1"/>
    </xf>
    <xf numFmtId="0" fontId="1" fillId="0" borderId="1" xfId="1" applyFont="1" applyBorder="1" applyAlignment="1" applyProtection="1">
      <alignment vertical="center"/>
      <protection hidden="1"/>
    </xf>
    <xf numFmtId="0" fontId="83" fillId="0" borderId="0" xfId="1" applyFont="1" applyProtection="1">
      <protection hidden="1"/>
    </xf>
    <xf numFmtId="0" fontId="30" fillId="0" borderId="0" xfId="1" applyFont="1" applyProtection="1">
      <protection hidden="1"/>
    </xf>
    <xf numFmtId="0" fontId="1" fillId="0" borderId="1" xfId="1" applyFont="1" applyBorder="1" applyAlignment="1" applyProtection="1">
      <alignment vertical="top"/>
      <protection hidden="1"/>
    </xf>
    <xf numFmtId="0" fontId="30" fillId="0" borderId="9" xfId="1" applyFont="1" applyBorder="1" applyProtection="1">
      <protection hidden="1"/>
    </xf>
    <xf numFmtId="0" fontId="1" fillId="19" borderId="124" xfId="1" applyFill="1" applyBorder="1" applyProtection="1">
      <protection hidden="1"/>
    </xf>
    <xf numFmtId="0" fontId="1" fillId="19" borderId="125" xfId="1" applyFill="1" applyBorder="1" applyProtection="1">
      <protection hidden="1"/>
    </xf>
    <xf numFmtId="0" fontId="1" fillId="19" borderId="126" xfId="1" applyFill="1" applyBorder="1" applyProtection="1">
      <protection hidden="1"/>
    </xf>
    <xf numFmtId="0" fontId="1" fillId="19" borderId="127" xfId="1" applyFill="1" applyBorder="1" applyAlignment="1" applyProtection="1">
      <alignment horizontal="center"/>
      <protection hidden="1"/>
    </xf>
    <xf numFmtId="0" fontId="1" fillId="19" borderId="128" xfId="1" applyFill="1" applyBorder="1" applyAlignment="1" applyProtection="1">
      <alignment horizontal="center"/>
      <protection hidden="1"/>
    </xf>
    <xf numFmtId="0" fontId="1" fillId="19" borderId="114" xfId="1" applyFill="1" applyBorder="1" applyAlignment="1" applyProtection="1">
      <alignment horizontal="center"/>
      <protection hidden="1"/>
    </xf>
    <xf numFmtId="0" fontId="1" fillId="19" borderId="129" xfId="1" applyFill="1" applyBorder="1" applyAlignment="1" applyProtection="1">
      <alignment horizontal="center"/>
      <protection hidden="1"/>
    </xf>
    <xf numFmtId="0" fontId="1" fillId="19" borderId="130" xfId="1" applyFill="1" applyBorder="1" applyAlignment="1" applyProtection="1">
      <alignment horizontal="center"/>
      <protection hidden="1"/>
    </xf>
    <xf numFmtId="0" fontId="1" fillId="0" borderId="3" xfId="1" applyBorder="1" applyProtection="1">
      <protection hidden="1"/>
    </xf>
    <xf numFmtId="0" fontId="1" fillId="10" borderId="131" xfId="1" applyFill="1" applyBorder="1" applyAlignment="1" applyProtection="1">
      <alignment horizontal="left" vertical="center"/>
      <protection hidden="1"/>
    </xf>
    <xf numFmtId="0" fontId="1" fillId="10" borderId="0" xfId="1" applyFill="1" applyBorder="1" applyAlignment="1" applyProtection="1">
      <alignment horizontal="left" vertical="center"/>
      <protection hidden="1"/>
    </xf>
    <xf numFmtId="0" fontId="16" fillId="10" borderId="128" xfId="1" applyFont="1" applyFill="1" applyBorder="1" applyAlignment="1" applyProtection="1">
      <alignment vertical="center"/>
      <protection hidden="1"/>
    </xf>
    <xf numFmtId="4" fontId="25" fillId="17" borderId="132" xfId="1" applyNumberFormat="1" applyFont="1" applyFill="1" applyBorder="1" applyAlignment="1" applyProtection="1">
      <alignment horizontal="right" vertical="center"/>
      <protection hidden="1"/>
    </xf>
    <xf numFmtId="4" fontId="1" fillId="0" borderId="133" xfId="1" applyNumberFormat="1" applyFill="1" applyBorder="1" applyAlignment="1" applyProtection="1">
      <alignment horizontal="right" vertical="center"/>
      <protection locked="0" hidden="1"/>
    </xf>
    <xf numFmtId="0" fontId="1" fillId="10" borderId="80" xfId="1" applyFill="1" applyBorder="1" applyAlignment="1" applyProtection="1">
      <alignment horizontal="left" vertical="center"/>
      <protection hidden="1"/>
    </xf>
    <xf numFmtId="0" fontId="1" fillId="10" borderId="71" xfId="1" applyFill="1" applyBorder="1" applyAlignment="1" applyProtection="1">
      <alignment horizontal="left" vertical="center"/>
      <protection hidden="1"/>
    </xf>
    <xf numFmtId="0" fontId="16" fillId="10" borderId="113" xfId="1" applyFont="1" applyFill="1" applyBorder="1" applyAlignment="1" applyProtection="1">
      <alignment vertical="center"/>
      <protection hidden="1"/>
    </xf>
    <xf numFmtId="4" fontId="1" fillId="0" borderId="134" xfId="1" applyNumberFormat="1" applyFill="1" applyBorder="1" applyAlignment="1" applyProtection="1">
      <alignment horizontal="right" vertical="center"/>
      <protection locked="0" hidden="1"/>
    </xf>
    <xf numFmtId="4" fontId="1" fillId="0" borderId="55" xfId="1" applyNumberFormat="1" applyFill="1" applyBorder="1" applyAlignment="1" applyProtection="1">
      <alignment horizontal="right" vertical="center"/>
      <protection locked="0" hidden="1"/>
    </xf>
    <xf numFmtId="4" fontId="1" fillId="0" borderId="135" xfId="1" applyNumberFormat="1" applyFill="1" applyBorder="1" applyAlignment="1" applyProtection="1">
      <alignment horizontal="right" vertical="center"/>
      <protection locked="0" hidden="1"/>
    </xf>
    <xf numFmtId="4" fontId="1" fillId="0" borderId="56" xfId="1" applyNumberFormat="1" applyFill="1" applyBorder="1" applyAlignment="1" applyProtection="1">
      <alignment horizontal="right" vertical="center"/>
      <protection locked="0" hidden="1"/>
    </xf>
    <xf numFmtId="4" fontId="1" fillId="0" borderId="136" xfId="1" applyNumberFormat="1" applyFill="1" applyBorder="1" applyAlignment="1" applyProtection="1">
      <alignment horizontal="right" vertical="center"/>
      <protection locked="0" hidden="1"/>
    </xf>
    <xf numFmtId="4" fontId="1" fillId="17" borderId="137" xfId="1" applyNumberFormat="1" applyFill="1" applyBorder="1" applyAlignment="1" applyProtection="1">
      <alignment horizontal="right" vertical="center"/>
      <protection hidden="1"/>
    </xf>
    <xf numFmtId="4" fontId="1" fillId="17" borderId="138" xfId="1" applyNumberFormat="1" applyFill="1" applyBorder="1" applyAlignment="1" applyProtection="1">
      <alignment horizontal="right" vertical="center"/>
      <protection hidden="1"/>
    </xf>
    <xf numFmtId="0" fontId="25" fillId="0" borderId="7" xfId="1" applyFont="1" applyBorder="1" applyProtection="1">
      <protection hidden="1"/>
    </xf>
    <xf numFmtId="0" fontId="16" fillId="10" borderId="124" xfId="1" applyFont="1" applyFill="1" applyBorder="1" applyAlignment="1" applyProtection="1">
      <alignment horizontal="left" vertical="center"/>
      <protection hidden="1"/>
    </xf>
    <xf numFmtId="0" fontId="16" fillId="10" borderId="125" xfId="1" applyFont="1" applyFill="1" applyBorder="1" applyAlignment="1" applyProtection="1">
      <alignment horizontal="left" vertical="center"/>
      <protection hidden="1"/>
    </xf>
    <xf numFmtId="0" fontId="16" fillId="10" borderId="126" xfId="1" applyFont="1" applyFill="1" applyBorder="1" applyAlignment="1" applyProtection="1">
      <alignment horizontal="left" vertical="center"/>
      <protection hidden="1"/>
    </xf>
    <xf numFmtId="0" fontId="16" fillId="10" borderId="114" xfId="1" applyFont="1" applyFill="1" applyBorder="1" applyAlignment="1" applyProtection="1">
      <alignment vertical="center"/>
      <protection hidden="1"/>
    </xf>
    <xf numFmtId="4" fontId="16" fillId="17" borderId="128" xfId="1" applyNumberFormat="1" applyFont="1" applyFill="1" applyBorder="1" applyAlignment="1" applyProtection="1">
      <alignment horizontal="right" vertical="center"/>
      <protection hidden="1"/>
    </xf>
    <xf numFmtId="4" fontId="16" fillId="17" borderId="139" xfId="1" applyNumberFormat="1" applyFont="1" applyFill="1" applyBorder="1" applyAlignment="1" applyProtection="1">
      <alignment horizontal="right" vertical="center"/>
      <protection hidden="1"/>
    </xf>
    <xf numFmtId="4" fontId="16" fillId="17" borderId="140" xfId="1" applyNumberFormat="1" applyFont="1" applyFill="1" applyBorder="1" applyAlignment="1" applyProtection="1">
      <alignment horizontal="right" vertical="center"/>
      <protection hidden="1"/>
    </xf>
    <xf numFmtId="0" fontId="16" fillId="0" borderId="4" xfId="1" applyFont="1" applyBorder="1" applyProtection="1">
      <protection hidden="1"/>
    </xf>
    <xf numFmtId="0" fontId="36" fillId="10" borderId="141" xfId="1" applyFont="1" applyFill="1" applyBorder="1" applyAlignment="1" applyProtection="1">
      <alignment horizontal="left" vertical="center"/>
      <protection hidden="1"/>
    </xf>
    <xf numFmtId="0" fontId="36" fillId="10" borderId="125" xfId="1" applyFont="1" applyFill="1" applyBorder="1" applyAlignment="1" applyProtection="1">
      <alignment horizontal="left" vertical="center"/>
      <protection hidden="1"/>
    </xf>
    <xf numFmtId="0" fontId="36" fillId="10" borderId="142" xfId="1" applyFont="1" applyFill="1" applyBorder="1" applyAlignment="1" applyProtection="1">
      <alignment vertical="center"/>
      <protection hidden="1"/>
    </xf>
    <xf numFmtId="4" fontId="25" fillId="0" borderId="134" xfId="1" applyNumberFormat="1" applyFont="1" applyFill="1" applyBorder="1" applyAlignment="1" applyProtection="1">
      <alignment horizontal="right" vertical="center"/>
      <protection locked="0" hidden="1"/>
    </xf>
    <xf numFmtId="4" fontId="25" fillId="0" borderId="143" xfId="1" applyNumberFormat="1" applyFont="1" applyFill="1" applyBorder="1" applyAlignment="1" applyProtection="1">
      <alignment horizontal="right" vertical="center"/>
      <protection locked="0" hidden="1"/>
    </xf>
    <xf numFmtId="4" fontId="25" fillId="0" borderId="144" xfId="1" applyNumberFormat="1" applyFont="1" applyFill="1" applyBorder="1" applyAlignment="1" applyProtection="1">
      <alignment horizontal="right" vertical="center"/>
      <protection locked="0" hidden="1"/>
    </xf>
    <xf numFmtId="0" fontId="36" fillId="0" borderId="4" xfId="1" applyFont="1" applyBorder="1" applyProtection="1">
      <protection hidden="1"/>
    </xf>
    <xf numFmtId="0" fontId="1" fillId="10" borderId="141" xfId="1" applyFill="1" applyBorder="1" applyAlignment="1" applyProtection="1">
      <alignment horizontal="left" vertical="center"/>
      <protection hidden="1"/>
    </xf>
    <xf numFmtId="0" fontId="1" fillId="10" borderId="125" xfId="1" applyFill="1" applyBorder="1" applyAlignment="1" applyProtection="1">
      <alignment horizontal="left" vertical="center"/>
      <protection hidden="1"/>
    </xf>
    <xf numFmtId="0" fontId="1" fillId="10" borderId="126" xfId="1" applyFill="1" applyBorder="1" applyAlignment="1" applyProtection="1">
      <alignment horizontal="left" vertical="center"/>
      <protection hidden="1"/>
    </xf>
    <xf numFmtId="4" fontId="1" fillId="0" borderId="145" xfId="1" applyNumberFormat="1" applyFill="1" applyBorder="1" applyAlignment="1" applyProtection="1">
      <alignment horizontal="right" vertical="center"/>
      <protection locked="0" hidden="1"/>
    </xf>
    <xf numFmtId="4" fontId="1" fillId="0" borderId="146" xfId="1" applyNumberFormat="1" applyFill="1" applyBorder="1" applyAlignment="1" applyProtection="1">
      <alignment horizontal="right" vertical="center"/>
      <protection locked="0" hidden="1"/>
    </xf>
    <xf numFmtId="4" fontId="1" fillId="0" borderId="147" xfId="1" applyNumberFormat="1" applyFill="1" applyBorder="1" applyAlignment="1" applyProtection="1">
      <alignment horizontal="right" vertical="center"/>
      <protection locked="0" hidden="1"/>
    </xf>
    <xf numFmtId="0" fontId="66" fillId="0" borderId="1" xfId="1" applyFont="1" applyBorder="1" applyAlignment="1" applyProtection="1">
      <alignment horizontal="right" vertical="center"/>
      <protection hidden="1"/>
    </xf>
    <xf numFmtId="0" fontId="25" fillId="10" borderId="141" xfId="1" applyFont="1" applyFill="1" applyBorder="1" applyAlignment="1" applyProtection="1">
      <alignment horizontal="left" vertical="center"/>
      <protection hidden="1"/>
    </xf>
    <xf numFmtId="4" fontId="1" fillId="0" borderId="148" xfId="1" applyNumberFormat="1" applyFill="1" applyBorder="1" applyAlignment="1" applyProtection="1">
      <alignment horizontal="right" vertical="center"/>
      <protection locked="0" hidden="1"/>
    </xf>
    <xf numFmtId="4" fontId="1" fillId="17" borderId="57" xfId="1" applyNumberFormat="1" applyFill="1" applyBorder="1" applyAlignment="1" applyProtection="1">
      <alignment horizontal="right" vertical="center"/>
      <protection hidden="1"/>
    </xf>
    <xf numFmtId="4" fontId="1" fillId="17" borderId="149" xfId="1" applyNumberFormat="1" applyFill="1" applyBorder="1" applyAlignment="1" applyProtection="1">
      <alignment horizontal="right" vertical="center"/>
      <protection hidden="1"/>
    </xf>
    <xf numFmtId="4" fontId="1" fillId="0" borderId="150" xfId="1" applyNumberFormat="1" applyFill="1" applyBorder="1" applyAlignment="1" applyProtection="1">
      <alignment horizontal="right" vertical="center"/>
      <protection locked="0" hidden="1"/>
    </xf>
    <xf numFmtId="4" fontId="1" fillId="0" borderId="151" xfId="1" applyNumberFormat="1" applyFill="1" applyBorder="1" applyAlignment="1" applyProtection="1">
      <alignment horizontal="right" vertical="center"/>
      <protection locked="0" hidden="1"/>
    </xf>
    <xf numFmtId="4" fontId="1" fillId="0" borderId="152" xfId="1" applyNumberFormat="1" applyFill="1" applyBorder="1" applyAlignment="1" applyProtection="1">
      <alignment horizontal="right" vertical="center"/>
      <protection locked="0" hidden="1"/>
    </xf>
    <xf numFmtId="0" fontId="16" fillId="10" borderId="141" xfId="1" applyFont="1" applyFill="1" applyBorder="1" applyAlignment="1" applyProtection="1">
      <alignment horizontal="left" vertical="center"/>
      <protection hidden="1"/>
    </xf>
    <xf numFmtId="4" fontId="16" fillId="17" borderId="153" xfId="1" applyNumberFormat="1" applyFont="1" applyFill="1" applyBorder="1" applyAlignment="1" applyProtection="1">
      <alignment horizontal="right" vertical="center"/>
      <protection hidden="1"/>
    </xf>
    <xf numFmtId="4" fontId="16" fillId="17" borderId="154" xfId="1" applyNumberFormat="1" applyFont="1" applyFill="1" applyBorder="1" applyAlignment="1" applyProtection="1">
      <alignment horizontal="right" vertical="center"/>
      <protection hidden="1"/>
    </xf>
    <xf numFmtId="4" fontId="16" fillId="17" borderId="155" xfId="1" applyNumberFormat="1" applyFont="1" applyFill="1" applyBorder="1" applyAlignment="1" applyProtection="1">
      <alignment horizontal="right" vertical="center"/>
      <protection hidden="1"/>
    </xf>
    <xf numFmtId="0" fontId="24" fillId="10" borderId="89" xfId="1" applyFont="1" applyFill="1" applyBorder="1" applyAlignment="1" applyProtection="1">
      <alignment horizontal="left" vertical="center"/>
      <protection hidden="1"/>
    </xf>
    <xf numFmtId="0" fontId="24" fillId="10" borderId="94" xfId="1" applyFont="1" applyFill="1" applyBorder="1" applyAlignment="1" applyProtection="1">
      <alignment horizontal="left" vertical="center"/>
      <protection hidden="1"/>
    </xf>
    <xf numFmtId="0" fontId="24" fillId="10" borderId="156" xfId="1" applyFont="1" applyFill="1" applyBorder="1" applyAlignment="1" applyProtection="1">
      <alignment horizontal="left" vertical="center"/>
      <protection hidden="1"/>
    </xf>
    <xf numFmtId="0" fontId="24" fillId="10" borderId="156" xfId="1" applyFont="1" applyFill="1" applyBorder="1" applyAlignment="1" applyProtection="1">
      <alignment vertical="center"/>
      <protection hidden="1"/>
    </xf>
    <xf numFmtId="4" fontId="24" fillId="17" borderId="157" xfId="1" applyNumberFormat="1" applyFont="1" applyFill="1" applyBorder="1" applyAlignment="1" applyProtection="1">
      <alignment horizontal="right" vertical="center"/>
      <protection hidden="1"/>
    </xf>
    <xf numFmtId="4" fontId="24" fillId="17" borderId="158" xfId="1" applyNumberFormat="1" applyFont="1" applyFill="1" applyBorder="1" applyAlignment="1" applyProtection="1">
      <alignment horizontal="right" vertical="center"/>
      <protection hidden="1"/>
    </xf>
    <xf numFmtId="4" fontId="24" fillId="17" borderId="159" xfId="1" applyNumberFormat="1" applyFont="1" applyFill="1" applyBorder="1" applyAlignment="1" applyProtection="1">
      <alignment horizontal="right" vertical="center"/>
      <protection hidden="1"/>
    </xf>
    <xf numFmtId="0" fontId="24" fillId="0" borderId="4" xfId="1" applyFont="1" applyBorder="1" applyProtection="1">
      <protection hidden="1"/>
    </xf>
    <xf numFmtId="165" fontId="1" fillId="10" borderId="160" xfId="1" applyNumberFormat="1" applyFont="1" applyFill="1" applyBorder="1" applyAlignment="1" applyProtection="1">
      <alignment vertical="center"/>
      <protection hidden="1"/>
    </xf>
    <xf numFmtId="165" fontId="25" fillId="10" borderId="161" xfId="1" applyNumberFormat="1" applyFont="1" applyFill="1" applyBorder="1" applyAlignment="1" applyProtection="1">
      <alignment vertical="center"/>
      <protection hidden="1"/>
    </xf>
    <xf numFmtId="165" fontId="25" fillId="10" borderId="162" xfId="1" applyNumberFormat="1" applyFont="1" applyFill="1" applyBorder="1" applyAlignment="1" applyProtection="1">
      <alignment vertical="center"/>
      <protection hidden="1"/>
    </xf>
    <xf numFmtId="165" fontId="25" fillId="10" borderId="163" xfId="1" applyNumberFormat="1" applyFont="1" applyFill="1" applyBorder="1" applyAlignment="1" applyProtection="1">
      <alignment horizontal="right" vertical="center"/>
      <protection hidden="1"/>
    </xf>
    <xf numFmtId="4" fontId="25" fillId="17" borderId="164" xfId="1" applyNumberFormat="1" applyFont="1" applyFill="1" applyBorder="1" applyAlignment="1" applyProtection="1">
      <alignment horizontal="right" vertical="center"/>
      <protection hidden="1"/>
    </xf>
    <xf numFmtId="4" fontId="25" fillId="17" borderId="165" xfId="1" applyNumberFormat="1" applyFont="1" applyFill="1" applyBorder="1" applyAlignment="1" applyProtection="1">
      <alignment horizontal="right" vertical="center"/>
      <protection hidden="1"/>
    </xf>
    <xf numFmtId="4" fontId="25" fillId="17" borderId="166" xfId="1" applyNumberFormat="1" applyFont="1" applyFill="1" applyBorder="1" applyAlignment="1" applyProtection="1">
      <alignment horizontal="right" vertical="center"/>
      <protection hidden="1"/>
    </xf>
    <xf numFmtId="4" fontId="25" fillId="17" borderId="167" xfId="1" applyNumberFormat="1" applyFont="1" applyFill="1" applyBorder="1" applyAlignment="1" applyProtection="1">
      <alignment horizontal="right" vertical="center"/>
      <protection hidden="1"/>
    </xf>
    <xf numFmtId="0" fontId="24" fillId="0" borderId="12" xfId="1" applyFont="1" applyBorder="1" applyProtection="1">
      <protection hidden="1"/>
    </xf>
    <xf numFmtId="0" fontId="1" fillId="0" borderId="13" xfId="1" applyBorder="1" applyProtection="1">
      <protection hidden="1"/>
    </xf>
    <xf numFmtId="0" fontId="30" fillId="10" borderId="113" xfId="1" applyFont="1" applyFill="1" applyBorder="1" applyAlignment="1" applyProtection="1">
      <alignment horizontal="center" vertical="center" wrapText="1"/>
      <protection hidden="1"/>
    </xf>
    <xf numFmtId="165" fontId="1" fillId="0" borderId="171" xfId="1" applyNumberFormat="1" applyBorder="1" applyAlignment="1" applyProtection="1">
      <alignment horizontal="right" vertical="center"/>
      <protection hidden="1"/>
    </xf>
    <xf numFmtId="3" fontId="25" fillId="0" borderId="133" xfId="1" applyNumberFormat="1" applyFont="1" applyFill="1" applyBorder="1" applyAlignment="1" applyProtection="1">
      <alignment horizontal="right" vertical="center"/>
      <protection locked="0" hidden="1"/>
    </xf>
    <xf numFmtId="165" fontId="1" fillId="0" borderId="171" xfId="1" applyNumberFormat="1" applyBorder="1" applyAlignment="1" applyProtection="1">
      <alignment horizontal="center" vertical="center"/>
      <protection hidden="1"/>
    </xf>
    <xf numFmtId="0" fontId="1" fillId="0" borderId="12" xfId="1" applyBorder="1" applyProtection="1">
      <protection hidden="1"/>
    </xf>
    <xf numFmtId="165" fontId="1" fillId="0" borderId="173" xfId="1" applyNumberFormat="1" applyBorder="1" applyAlignment="1" applyProtection="1">
      <alignment horizontal="right" vertical="center"/>
      <protection hidden="1"/>
    </xf>
    <xf numFmtId="3" fontId="25" fillId="0" borderId="174" xfId="1" applyNumberFormat="1" applyFont="1" applyFill="1" applyBorder="1" applyAlignment="1" applyProtection="1">
      <alignment horizontal="right" vertical="center"/>
      <protection locked="0" hidden="1"/>
    </xf>
    <xf numFmtId="165" fontId="1" fillId="0" borderId="173" xfId="1" applyNumberFormat="1" applyBorder="1" applyAlignment="1" applyProtection="1">
      <alignment horizontal="center" vertical="center"/>
      <protection hidden="1"/>
    </xf>
    <xf numFmtId="0" fontId="30" fillId="10" borderId="175" xfId="1" applyFont="1" applyFill="1" applyBorder="1" applyAlignment="1" applyProtection="1">
      <alignment horizontal="center" vertical="center" wrapText="1"/>
      <protection hidden="1"/>
    </xf>
    <xf numFmtId="165" fontId="1" fillId="0" borderId="176" xfId="1" applyNumberFormat="1" applyBorder="1" applyAlignment="1" applyProtection="1">
      <alignment horizontal="right" vertical="center"/>
      <protection hidden="1"/>
    </xf>
    <xf numFmtId="165" fontId="1" fillId="17" borderId="177" xfId="1" applyNumberFormat="1" applyFill="1" applyBorder="1" applyAlignment="1" applyProtection="1">
      <alignment horizontal="right" vertical="center"/>
      <protection hidden="1"/>
    </xf>
    <xf numFmtId="165" fontId="1" fillId="0" borderId="178" xfId="1" applyNumberFormat="1" applyBorder="1" applyAlignment="1" applyProtection="1">
      <alignment horizontal="right" vertical="center"/>
      <protection hidden="1"/>
    </xf>
    <xf numFmtId="165" fontId="1" fillId="0" borderId="176" xfId="1" applyNumberFormat="1" applyBorder="1" applyAlignment="1" applyProtection="1">
      <alignment horizontal="center" vertical="center"/>
      <protection hidden="1"/>
    </xf>
    <xf numFmtId="165" fontId="1" fillId="0" borderId="178" xfId="1" applyNumberFormat="1" applyBorder="1" applyAlignment="1" applyProtection="1">
      <alignment horizontal="center" vertical="center"/>
      <protection hidden="1"/>
    </xf>
    <xf numFmtId="165" fontId="1" fillId="17" borderId="179" xfId="1" applyNumberFormat="1" applyFill="1" applyBorder="1" applyAlignment="1" applyProtection="1">
      <alignment horizontal="right" vertical="center"/>
      <protection hidden="1"/>
    </xf>
    <xf numFmtId="0" fontId="29" fillId="0" borderId="7" xfId="1" applyFont="1" applyBorder="1" applyProtection="1">
      <protection hidden="1"/>
    </xf>
    <xf numFmtId="0" fontId="24" fillId="10" borderId="180" xfId="1" applyFont="1" applyFill="1" applyBorder="1" applyAlignment="1" applyProtection="1">
      <alignment horizontal="left" vertical="center"/>
      <protection hidden="1"/>
    </xf>
    <xf numFmtId="0" fontId="24" fillId="10" borderId="94" xfId="1" applyFont="1" applyFill="1" applyBorder="1" applyAlignment="1" applyProtection="1">
      <alignment horizontal="left" vertical="center" wrapText="1"/>
      <protection hidden="1"/>
    </xf>
    <xf numFmtId="0" fontId="24" fillId="10" borderId="156" xfId="1" applyFont="1" applyFill="1" applyBorder="1" applyAlignment="1" applyProtection="1">
      <alignment horizontal="left" vertical="center" wrapText="1"/>
      <protection hidden="1"/>
    </xf>
    <xf numFmtId="0" fontId="30" fillId="10" borderId="93" xfId="1" applyFont="1" applyFill="1" applyBorder="1" applyAlignment="1" applyProtection="1">
      <alignment horizontal="center" vertical="center" wrapText="1"/>
      <protection hidden="1"/>
    </xf>
    <xf numFmtId="165" fontId="29" fillId="0" borderId="181" xfId="1" applyNumberFormat="1" applyFont="1" applyBorder="1" applyAlignment="1" applyProtection="1">
      <alignment horizontal="right" vertical="center"/>
      <protection hidden="1"/>
    </xf>
    <xf numFmtId="3" fontId="24" fillId="17" borderId="182" xfId="1" applyNumberFormat="1" applyFont="1" applyFill="1" applyBorder="1" applyAlignment="1" applyProtection="1">
      <alignment horizontal="right" vertical="center" wrapText="1"/>
      <protection hidden="1"/>
    </xf>
    <xf numFmtId="165" fontId="29" fillId="0" borderId="183" xfId="1" applyNumberFormat="1" applyFont="1" applyBorder="1" applyAlignment="1" applyProtection="1">
      <alignment horizontal="right" vertical="center"/>
      <protection hidden="1"/>
    </xf>
    <xf numFmtId="165" fontId="29" fillId="0" borderId="181" xfId="1" applyNumberFormat="1" applyFont="1" applyBorder="1" applyAlignment="1" applyProtection="1">
      <alignment horizontal="center" vertical="center"/>
      <protection hidden="1"/>
    </xf>
    <xf numFmtId="165" fontId="29" fillId="0" borderId="183" xfId="1" applyNumberFormat="1" applyFont="1" applyBorder="1" applyAlignment="1" applyProtection="1">
      <alignment horizontal="center" vertical="center"/>
      <protection hidden="1"/>
    </xf>
    <xf numFmtId="3" fontId="24" fillId="17" borderId="184" xfId="1" applyNumberFormat="1" applyFont="1" applyFill="1" applyBorder="1" applyAlignment="1" applyProtection="1">
      <alignment horizontal="right" vertical="center" wrapText="1"/>
      <protection hidden="1"/>
    </xf>
    <xf numFmtId="3" fontId="9" fillId="3" borderId="188" xfId="1" applyNumberFormat="1" applyFont="1" applyFill="1" applyBorder="1" applyAlignment="1" applyProtection="1">
      <alignment horizontal="centerContinuous" vertical="center" wrapText="1"/>
      <protection hidden="1"/>
    </xf>
    <xf numFmtId="0" fontId="1" fillId="0" borderId="191" xfId="1" applyBorder="1" applyProtection="1">
      <protection hidden="1"/>
    </xf>
    <xf numFmtId="0" fontId="1" fillId="0" borderId="192" xfId="1" applyBorder="1" applyProtection="1">
      <protection hidden="1"/>
    </xf>
    <xf numFmtId="0" fontId="25" fillId="3" borderId="0" xfId="1" applyFont="1" applyFill="1" applyBorder="1" applyAlignment="1" applyProtection="1">
      <alignment horizontal="left" vertical="center" wrapText="1"/>
      <protection hidden="1"/>
    </xf>
    <xf numFmtId="0" fontId="50" fillId="3" borderId="0" xfId="1" applyFont="1" applyFill="1" applyBorder="1" applyAlignment="1" applyProtection="1">
      <alignment horizontal="left" vertical="center" wrapText="1"/>
      <protection hidden="1"/>
    </xf>
    <xf numFmtId="0" fontId="1" fillId="0" borderId="0" xfId="1" applyBorder="1" applyAlignment="1" applyProtection="1">
      <alignment vertical="center" wrapText="1"/>
      <protection hidden="1"/>
    </xf>
    <xf numFmtId="3" fontId="9" fillId="3" borderId="0" xfId="1" applyNumberFormat="1" applyFont="1" applyFill="1" applyBorder="1" applyAlignment="1" applyProtection="1">
      <alignment horizontal="centerContinuous" vertical="center" wrapText="1"/>
      <protection hidden="1"/>
    </xf>
    <xf numFmtId="3" fontId="9" fillId="3" borderId="0" xfId="1" applyNumberFormat="1" applyFont="1" applyFill="1" applyBorder="1" applyAlignment="1" applyProtection="1">
      <alignment horizontal="center" vertical="center"/>
      <protection locked="0" hidden="1"/>
    </xf>
    <xf numFmtId="0" fontId="9" fillId="0" borderId="0" xfId="1" applyFont="1" applyBorder="1" applyAlignment="1" applyProtection="1">
      <protection locked="0" hidden="1"/>
    </xf>
    <xf numFmtId="0" fontId="1" fillId="0" borderId="20" xfId="1" applyBorder="1" applyProtection="1">
      <protection hidden="1"/>
    </xf>
    <xf numFmtId="0" fontId="29" fillId="0" borderId="3" xfId="1" applyFont="1" applyBorder="1" applyProtection="1">
      <protection hidden="1"/>
    </xf>
    <xf numFmtId="3" fontId="25" fillId="23" borderId="0" xfId="1" applyNumberFormat="1" applyFont="1" applyFill="1" applyBorder="1" applyAlignment="1" applyProtection="1">
      <alignment horizontal="centerContinuous" vertical="center" wrapText="1"/>
      <protection hidden="1"/>
    </xf>
    <xf numFmtId="3" fontId="25" fillId="3" borderId="0" xfId="1" applyNumberFormat="1" applyFont="1" applyFill="1" applyBorder="1" applyAlignment="1" applyProtection="1">
      <alignment horizontal="centerContinuous" vertical="center" wrapText="1"/>
      <protection hidden="1"/>
    </xf>
    <xf numFmtId="3" fontId="25" fillId="3" borderId="0" xfId="1" applyNumberFormat="1" applyFont="1" applyFill="1" applyBorder="1" applyAlignment="1" applyProtection="1">
      <alignment horizontal="center"/>
      <protection hidden="1"/>
    </xf>
    <xf numFmtId="0" fontId="25" fillId="0" borderId="6" xfId="1" applyFont="1" applyBorder="1" applyProtection="1">
      <protection hidden="1"/>
    </xf>
    <xf numFmtId="0" fontId="1" fillId="0" borderId="185" xfId="1" applyBorder="1" applyProtection="1">
      <protection hidden="1"/>
    </xf>
    <xf numFmtId="0" fontId="16" fillId="19" borderId="64" xfId="1" applyFont="1" applyFill="1" applyBorder="1" applyAlignment="1" applyProtection="1">
      <alignment horizontal="left" wrapText="1"/>
      <protection hidden="1"/>
    </xf>
    <xf numFmtId="0" fontId="16" fillId="19" borderId="120" xfId="1" applyFont="1" applyFill="1" applyBorder="1" applyAlignment="1" applyProtection="1">
      <alignment horizontal="justify" wrapText="1"/>
      <protection hidden="1"/>
    </xf>
    <xf numFmtId="0" fontId="16" fillId="19" borderId="125" xfId="1" applyFont="1" applyFill="1" applyBorder="1" applyAlignment="1" applyProtection="1">
      <alignment horizontal="left" wrapText="1"/>
      <protection hidden="1"/>
    </xf>
    <xf numFmtId="0" fontId="16" fillId="19" borderId="126" xfId="1" applyFont="1" applyFill="1" applyBorder="1" applyAlignment="1" applyProtection="1">
      <alignment horizontal="left" wrapText="1"/>
      <protection hidden="1"/>
    </xf>
    <xf numFmtId="0" fontId="16" fillId="19" borderId="126" xfId="1" applyFont="1" applyFill="1" applyBorder="1" applyAlignment="1" applyProtection="1">
      <alignment horizontal="center" vertical="top" wrapText="1"/>
      <protection hidden="1"/>
    </xf>
    <xf numFmtId="0" fontId="16" fillId="19" borderId="31" xfId="1" applyFont="1" applyFill="1" applyBorder="1" applyAlignment="1" applyProtection="1">
      <alignment horizontal="center" wrapText="1"/>
      <protection hidden="1"/>
    </xf>
    <xf numFmtId="0" fontId="16" fillId="19" borderId="34" xfId="1" applyFont="1" applyFill="1" applyBorder="1" applyAlignment="1" applyProtection="1">
      <alignment horizontal="center" wrapText="1"/>
      <protection hidden="1"/>
    </xf>
    <xf numFmtId="0" fontId="16" fillId="19" borderId="32" xfId="1" applyFont="1" applyFill="1" applyBorder="1" applyAlignment="1" applyProtection="1">
      <alignment horizontal="center" vertical="top" wrapText="1"/>
      <protection hidden="1"/>
    </xf>
    <xf numFmtId="0" fontId="16" fillId="19" borderId="32" xfId="1" applyFont="1" applyFill="1" applyBorder="1" applyAlignment="1" applyProtection="1">
      <alignment horizontal="center" vertical="center" wrapText="1"/>
      <protection hidden="1"/>
    </xf>
    <xf numFmtId="0" fontId="16" fillId="19" borderId="193" xfId="1" applyFont="1" applyFill="1" applyBorder="1" applyAlignment="1" applyProtection="1">
      <alignment horizontal="center" vertical="center" wrapText="1"/>
      <protection hidden="1"/>
    </xf>
    <xf numFmtId="0" fontId="1" fillId="0" borderId="17" xfId="1" applyBorder="1" applyProtection="1">
      <protection hidden="1"/>
    </xf>
    <xf numFmtId="0" fontId="16" fillId="19" borderId="124" xfId="1" applyFont="1" applyFill="1" applyBorder="1" applyAlignment="1" applyProtection="1">
      <alignment horizontal="left" wrapText="1"/>
      <protection hidden="1"/>
    </xf>
    <xf numFmtId="0" fontId="25" fillId="19" borderId="126" xfId="1" applyFont="1" applyFill="1" applyBorder="1" applyAlignment="1" applyProtection="1">
      <alignment horizontal="center" vertical="top" wrapText="1"/>
      <protection hidden="1"/>
    </xf>
    <xf numFmtId="0" fontId="16" fillId="19" borderId="31" xfId="1" applyFont="1" applyFill="1" applyBorder="1" applyAlignment="1" applyProtection="1">
      <alignment horizontal="center" vertical="top" wrapText="1"/>
      <protection hidden="1"/>
    </xf>
    <xf numFmtId="0" fontId="102" fillId="19" borderId="31" xfId="1" applyFont="1" applyFill="1" applyBorder="1" applyAlignment="1" applyProtection="1">
      <alignment horizontal="center" vertical="top" wrapText="1"/>
      <protection hidden="1"/>
    </xf>
    <xf numFmtId="0" fontId="102" fillId="19" borderId="32" xfId="1" applyFont="1" applyFill="1" applyBorder="1" applyAlignment="1" applyProtection="1">
      <alignment horizontal="center" vertical="top" wrapText="1"/>
      <protection hidden="1"/>
    </xf>
    <xf numFmtId="0" fontId="102" fillId="19" borderId="193" xfId="1" applyFont="1" applyFill="1" applyBorder="1" applyAlignment="1" applyProtection="1">
      <alignment horizontal="center" vertical="top" wrapText="1"/>
      <protection hidden="1"/>
    </xf>
    <xf numFmtId="0" fontId="30" fillId="10" borderId="34" xfId="1" applyFont="1" applyFill="1" applyBorder="1" applyAlignment="1" applyProtection="1">
      <alignment horizontal="center" vertical="center" wrapText="1"/>
      <protection hidden="1"/>
    </xf>
    <xf numFmtId="0" fontId="25" fillId="10" borderId="31" xfId="1" applyFont="1" applyFill="1" applyBorder="1" applyAlignment="1" applyProtection="1">
      <alignment horizontal="left" vertical="center"/>
      <protection hidden="1"/>
    </xf>
    <xf numFmtId="0" fontId="25" fillId="10" borderId="34" xfId="1" applyFont="1" applyFill="1" applyBorder="1" applyAlignment="1" applyProtection="1">
      <alignment horizontal="left" vertical="center"/>
      <protection hidden="1"/>
    </xf>
    <xf numFmtId="3" fontId="25" fillId="16" borderId="31" xfId="1" applyNumberFormat="1" applyFont="1" applyFill="1" applyBorder="1" applyAlignment="1" applyProtection="1">
      <alignment horizontal="center" vertical="center"/>
      <protection hidden="1"/>
    </xf>
    <xf numFmtId="0" fontId="30" fillId="10" borderId="156" xfId="1" applyFont="1" applyFill="1" applyBorder="1" applyAlignment="1" applyProtection="1">
      <alignment horizontal="center" vertical="center" wrapText="1"/>
      <protection hidden="1"/>
    </xf>
    <xf numFmtId="0" fontId="25" fillId="10" borderId="194" xfId="1" applyFont="1" applyFill="1" applyBorder="1" applyAlignment="1" applyProtection="1">
      <alignment horizontal="left" vertical="center" wrapText="1"/>
      <protection hidden="1"/>
    </xf>
    <xf numFmtId="0" fontId="25" fillId="10" borderId="156" xfId="1" applyFont="1" applyFill="1" applyBorder="1" applyAlignment="1" applyProtection="1">
      <alignment horizontal="left" vertical="center" wrapText="1"/>
      <protection hidden="1"/>
    </xf>
    <xf numFmtId="3" fontId="25" fillId="16" borderId="194" xfId="1" applyNumberFormat="1" applyFont="1" applyFill="1" applyBorder="1" applyAlignment="1" applyProtection="1">
      <alignment horizontal="center" vertical="center"/>
      <protection hidden="1"/>
    </xf>
    <xf numFmtId="0" fontId="1" fillId="0" borderId="7" xfId="1" applyBorder="1" applyAlignment="1" applyProtection="1">
      <alignment vertical="center"/>
      <protection hidden="1"/>
    </xf>
    <xf numFmtId="0" fontId="1" fillId="0" borderId="204" xfId="1" applyBorder="1" applyProtection="1">
      <protection hidden="1"/>
    </xf>
    <xf numFmtId="0" fontId="1" fillId="0" borderId="205" xfId="1" applyBorder="1" applyProtection="1">
      <protection hidden="1"/>
    </xf>
    <xf numFmtId="0" fontId="1" fillId="0" borderId="199" xfId="1" applyBorder="1" applyProtection="1">
      <protection hidden="1"/>
    </xf>
    <xf numFmtId="0" fontId="16" fillId="19" borderId="119" xfId="1" applyFont="1" applyFill="1" applyBorder="1" applyAlignment="1" applyProtection="1">
      <alignment vertical="top"/>
      <protection hidden="1"/>
    </xf>
    <xf numFmtId="0" fontId="16" fillId="19" borderId="120" xfId="1" applyFont="1" applyFill="1" applyBorder="1" applyAlignment="1" applyProtection="1">
      <alignment horizontal="center" vertical="top"/>
      <protection hidden="1"/>
    </xf>
    <xf numFmtId="0" fontId="16" fillId="19" borderId="120" xfId="1" applyFont="1" applyFill="1" applyBorder="1" applyAlignment="1" applyProtection="1">
      <alignment horizontal="center"/>
      <protection hidden="1"/>
    </xf>
    <xf numFmtId="0" fontId="1" fillId="0" borderId="206" xfId="1" applyBorder="1" applyProtection="1">
      <protection hidden="1"/>
    </xf>
    <xf numFmtId="0" fontId="25" fillId="19" borderId="114" xfId="1" applyFont="1" applyFill="1" applyBorder="1" applyAlignment="1" applyProtection="1">
      <alignment horizontal="center"/>
      <protection hidden="1"/>
    </xf>
    <xf numFmtId="2" fontId="30" fillId="19" borderId="126" xfId="1" applyNumberFormat="1" applyFont="1" applyFill="1" applyBorder="1" applyAlignment="1" applyProtection="1">
      <alignment horizontal="right"/>
      <protection hidden="1"/>
    </xf>
    <xf numFmtId="0" fontId="25" fillId="19" borderId="127" xfId="1" applyFont="1" applyFill="1" applyBorder="1" applyAlignment="1" applyProtection="1">
      <alignment horizontal="center"/>
      <protection hidden="1"/>
    </xf>
    <xf numFmtId="0" fontId="25" fillId="19" borderId="128" xfId="1" applyFont="1" applyFill="1" applyBorder="1" applyAlignment="1" applyProtection="1">
      <alignment horizontal="center"/>
      <protection hidden="1"/>
    </xf>
    <xf numFmtId="0" fontId="25" fillId="19" borderId="207" xfId="1" applyFont="1" applyFill="1" applyBorder="1" applyAlignment="1" applyProtection="1">
      <alignment horizontal="center"/>
      <protection hidden="1"/>
    </xf>
    <xf numFmtId="0" fontId="1" fillId="0" borderId="99" xfId="1" applyBorder="1" applyProtection="1">
      <protection hidden="1"/>
    </xf>
    <xf numFmtId="0" fontId="1" fillId="0" borderId="200" xfId="1" applyBorder="1" applyProtection="1">
      <protection hidden="1"/>
    </xf>
    <xf numFmtId="0" fontId="25" fillId="10" borderId="131" xfId="1" applyFont="1" applyFill="1" applyBorder="1" applyAlignment="1" applyProtection="1">
      <alignment horizontal="left" indent="1"/>
      <protection hidden="1"/>
    </xf>
    <xf numFmtId="0" fontId="25" fillId="10" borderId="112" xfId="1" applyFont="1" applyFill="1" applyBorder="1" applyAlignment="1" applyProtection="1">
      <alignment horizontal="center"/>
      <protection hidden="1"/>
    </xf>
    <xf numFmtId="2" fontId="25" fillId="16" borderId="208" xfId="1" applyNumberFormat="1" applyFont="1" applyFill="1" applyBorder="1" applyAlignment="1" applyProtection="1">
      <alignment horizontal="center"/>
      <protection hidden="1"/>
    </xf>
    <xf numFmtId="0" fontId="25" fillId="10" borderId="128" xfId="1" applyFont="1" applyFill="1" applyBorder="1" applyAlignment="1" applyProtection="1">
      <alignment horizontal="center" vertical="center"/>
      <protection hidden="1"/>
    </xf>
    <xf numFmtId="3" fontId="25" fillId="2" borderId="209" xfId="1" applyNumberFormat="1" applyFont="1" applyFill="1" applyBorder="1" applyAlignment="1" applyProtection="1">
      <alignment horizontal="right" vertical="top" wrapText="1" indent="1"/>
      <protection locked="0" hidden="1"/>
    </xf>
    <xf numFmtId="165" fontId="25" fillId="17" borderId="210" xfId="1" applyNumberFormat="1" applyFont="1" applyFill="1" applyBorder="1" applyAlignment="1" applyProtection="1">
      <alignment horizontal="right" indent="1"/>
      <protection hidden="1"/>
    </xf>
    <xf numFmtId="165" fontId="25" fillId="17" borderId="211" xfId="1" applyNumberFormat="1" applyFont="1" applyFill="1" applyBorder="1" applyAlignment="1" applyProtection="1">
      <alignment horizontal="right" indent="1"/>
      <protection hidden="1"/>
    </xf>
    <xf numFmtId="0" fontId="25" fillId="10" borderId="80" xfId="1" applyFont="1" applyFill="1" applyBorder="1" applyAlignment="1" applyProtection="1">
      <alignment horizontal="left" indent="1"/>
      <protection hidden="1"/>
    </xf>
    <xf numFmtId="0" fontId="25" fillId="10" borderId="113" xfId="1" applyFont="1" applyFill="1" applyBorder="1" applyAlignment="1" applyProtection="1">
      <alignment horizontal="center"/>
      <protection hidden="1"/>
    </xf>
    <xf numFmtId="2" fontId="25" fillId="16" borderId="113" xfId="1" applyNumberFormat="1" applyFont="1" applyFill="1" applyBorder="1" applyAlignment="1" applyProtection="1">
      <alignment horizontal="center"/>
      <protection hidden="1"/>
    </xf>
    <xf numFmtId="0" fontId="25" fillId="10" borderId="70" xfId="1" applyFont="1" applyFill="1" applyBorder="1" applyAlignment="1" applyProtection="1">
      <alignment horizontal="center" vertical="center"/>
      <protection hidden="1"/>
    </xf>
    <xf numFmtId="3" fontId="25" fillId="2" borderId="212" xfId="1" applyNumberFormat="1" applyFont="1" applyFill="1" applyBorder="1" applyAlignment="1" applyProtection="1">
      <alignment horizontal="right" vertical="top" wrapText="1" indent="1"/>
      <protection locked="0" hidden="1"/>
    </xf>
    <xf numFmtId="165" fontId="25" fillId="17" borderId="213" xfId="1" applyNumberFormat="1" applyFont="1" applyFill="1" applyBorder="1" applyAlignment="1" applyProtection="1">
      <alignment horizontal="right" indent="1"/>
      <protection hidden="1"/>
    </xf>
    <xf numFmtId="165" fontId="25" fillId="17" borderId="214" xfId="1" applyNumberFormat="1" applyFont="1" applyFill="1" applyBorder="1" applyAlignment="1" applyProtection="1">
      <alignment horizontal="right" indent="1"/>
      <protection hidden="1"/>
    </xf>
    <xf numFmtId="0" fontId="25" fillId="10" borderId="215" xfId="1" applyFont="1" applyFill="1" applyBorder="1" applyAlignment="1" applyProtection="1">
      <alignment horizontal="left" indent="1"/>
      <protection hidden="1"/>
    </xf>
    <xf numFmtId="0" fontId="25" fillId="10" borderId="114" xfId="1" applyFont="1" applyFill="1" applyBorder="1" applyAlignment="1" applyProtection="1">
      <alignment horizontal="center"/>
      <protection hidden="1"/>
    </xf>
    <xf numFmtId="1" fontId="25" fillId="16" borderId="113" xfId="1" applyNumberFormat="1" applyFont="1" applyFill="1" applyBorder="1" applyAlignment="1" applyProtection="1">
      <alignment horizontal="center"/>
      <protection hidden="1"/>
    </xf>
    <xf numFmtId="165" fontId="25" fillId="2" borderId="216" xfId="1" applyNumberFormat="1" applyFont="1" applyFill="1" applyBorder="1" applyAlignment="1" applyProtection="1">
      <alignment horizontal="right" vertical="top" wrapText="1" indent="1"/>
      <protection locked="0" hidden="1"/>
    </xf>
    <xf numFmtId="165" fontId="25" fillId="17" borderId="217" xfId="1" applyNumberFormat="1" applyFont="1" applyFill="1" applyBorder="1" applyAlignment="1" applyProtection="1">
      <alignment horizontal="right" indent="1"/>
      <protection hidden="1"/>
    </xf>
    <xf numFmtId="165" fontId="25" fillId="17" borderId="218" xfId="1" applyNumberFormat="1" applyFont="1" applyFill="1" applyBorder="1" applyAlignment="1" applyProtection="1">
      <alignment horizontal="right" indent="1"/>
      <protection hidden="1"/>
    </xf>
    <xf numFmtId="0" fontId="16" fillId="10" borderId="89" xfId="1" applyFont="1" applyFill="1" applyBorder="1" applyAlignment="1" applyProtection="1">
      <alignment horizontal="left" indent="1"/>
      <protection hidden="1"/>
    </xf>
    <xf numFmtId="0" fontId="25" fillId="10" borderId="90" xfId="1" applyFont="1" applyFill="1" applyBorder="1" applyAlignment="1" applyProtection="1">
      <alignment horizontal="left" indent="1"/>
      <protection hidden="1"/>
    </xf>
    <xf numFmtId="0" fontId="25" fillId="10" borderId="90" xfId="1" applyFont="1" applyFill="1" applyBorder="1" applyProtection="1">
      <protection hidden="1"/>
    </xf>
    <xf numFmtId="0" fontId="25" fillId="10" borderId="91" xfId="1" applyFont="1" applyFill="1" applyBorder="1" applyProtection="1">
      <protection hidden="1"/>
    </xf>
    <xf numFmtId="165" fontId="1" fillId="0" borderId="194" xfId="1" applyNumberFormat="1" applyBorder="1" applyAlignment="1" applyProtection="1">
      <alignment horizontal="right" indent="1"/>
      <protection hidden="1"/>
    </xf>
    <xf numFmtId="165" fontId="16" fillId="17" borderId="93" xfId="1" applyNumberFormat="1" applyFont="1" applyFill="1" applyBorder="1" applyAlignment="1" applyProtection="1">
      <alignment horizontal="right" indent="1"/>
      <protection hidden="1"/>
    </xf>
    <xf numFmtId="165" fontId="16" fillId="2" borderId="195" xfId="1" applyNumberFormat="1" applyFont="1" applyFill="1" applyBorder="1" applyAlignment="1" applyProtection="1">
      <alignment horizontal="right" indent="1"/>
      <protection hidden="1"/>
    </xf>
    <xf numFmtId="165" fontId="16" fillId="17" borderId="219" xfId="1" applyNumberFormat="1" applyFont="1" applyFill="1" applyBorder="1" applyAlignment="1" applyProtection="1">
      <alignment horizontal="right" indent="1"/>
      <protection hidden="1"/>
    </xf>
    <xf numFmtId="0" fontId="1" fillId="0" borderId="220" xfId="1" applyBorder="1" applyAlignment="1" applyProtection="1">
      <alignment vertical="center" wrapText="1"/>
      <protection hidden="1"/>
    </xf>
    <xf numFmtId="0" fontId="25" fillId="0" borderId="0" xfId="1" applyFont="1" applyProtection="1">
      <protection hidden="1"/>
    </xf>
    <xf numFmtId="3" fontId="25" fillId="3" borderId="0" xfId="1" applyNumberFormat="1" applyFont="1" applyFill="1" applyBorder="1" applyAlignment="1" applyProtection="1">
      <alignment horizontal="center" vertical="center" wrapText="1"/>
      <protection hidden="1"/>
    </xf>
    <xf numFmtId="3" fontId="25" fillId="3" borderId="221" xfId="1" applyNumberFormat="1" applyFont="1" applyFill="1" applyBorder="1" applyAlignment="1" applyProtection="1">
      <alignment horizontal="right" vertical="top"/>
      <protection hidden="1"/>
    </xf>
    <xf numFmtId="0" fontId="25" fillId="0" borderId="222" xfId="1" applyFont="1" applyBorder="1" applyAlignment="1" applyProtection="1">
      <alignment horizontal="left" vertical="top"/>
      <protection hidden="1"/>
    </xf>
    <xf numFmtId="0" fontId="1" fillId="0" borderId="223" xfId="1" applyBorder="1" applyProtection="1">
      <protection hidden="1"/>
    </xf>
    <xf numFmtId="0" fontId="4" fillId="3" borderId="0" xfId="1" applyFont="1" applyFill="1" applyBorder="1" applyAlignment="1" applyProtection="1">
      <alignment horizontal="left" vertical="center"/>
      <protection hidden="1"/>
    </xf>
    <xf numFmtId="0" fontId="1" fillId="0" borderId="224" xfId="1" applyBorder="1" applyAlignment="1" applyProtection="1">
      <alignment vertical="center" wrapText="1"/>
      <protection hidden="1"/>
    </xf>
    <xf numFmtId="0" fontId="1" fillId="0" borderId="225" xfId="1" applyBorder="1" applyAlignment="1" applyProtection="1">
      <alignment vertical="center" wrapText="1"/>
      <protection hidden="1"/>
    </xf>
    <xf numFmtId="3" fontId="25" fillId="3" borderId="198" xfId="1" applyNumberFormat="1" applyFont="1" applyFill="1" applyBorder="1" applyAlignment="1" applyProtection="1">
      <alignment horizontal="center"/>
      <protection hidden="1"/>
    </xf>
    <xf numFmtId="0" fontId="1" fillId="0" borderId="226" xfId="1" applyBorder="1" applyProtection="1">
      <protection hidden="1"/>
    </xf>
    <xf numFmtId="0" fontId="1" fillId="0" borderId="201" xfId="1" applyBorder="1" applyProtection="1">
      <protection hidden="1"/>
    </xf>
    <xf numFmtId="0" fontId="1" fillId="0" borderId="227" xfId="1" applyBorder="1" applyProtection="1">
      <protection hidden="1"/>
    </xf>
    <xf numFmtId="0" fontId="72" fillId="3" borderId="0" xfId="1" applyFont="1" applyFill="1" applyBorder="1" applyAlignment="1" applyProtection="1">
      <alignment horizontal="left" vertical="center"/>
      <protection hidden="1"/>
    </xf>
    <xf numFmtId="0" fontId="50" fillId="3" borderId="0" xfId="1" applyFont="1" applyFill="1" applyBorder="1" applyAlignment="1" applyProtection="1">
      <alignment horizontal="left" vertical="center"/>
      <protection hidden="1"/>
    </xf>
    <xf numFmtId="0" fontId="1" fillId="0" borderId="228" xfId="1" applyBorder="1" applyAlignment="1" applyProtection="1">
      <alignment vertical="center"/>
      <protection hidden="1"/>
    </xf>
    <xf numFmtId="0" fontId="1" fillId="0" borderId="229" xfId="1" applyBorder="1" applyAlignment="1" applyProtection="1">
      <alignment vertical="center"/>
      <protection hidden="1"/>
    </xf>
    <xf numFmtId="3" fontId="25" fillId="3" borderId="0" xfId="1" applyNumberFormat="1" applyFont="1" applyFill="1" applyBorder="1" applyAlignment="1" applyProtection="1">
      <alignment horizontal="center" vertical="center"/>
      <protection hidden="1"/>
    </xf>
    <xf numFmtId="0" fontId="1" fillId="0" borderId="6" xfId="1" applyBorder="1" applyAlignment="1" applyProtection="1">
      <protection hidden="1"/>
    </xf>
    <xf numFmtId="0" fontId="109" fillId="0" borderId="1" xfId="1" applyFont="1" applyBorder="1" applyAlignment="1" applyProtection="1">
      <alignment vertical="top"/>
      <protection hidden="1"/>
    </xf>
    <xf numFmtId="0" fontId="24" fillId="19" borderId="119" xfId="1" applyFont="1" applyFill="1" applyBorder="1" applyAlignment="1" applyProtection="1">
      <protection hidden="1"/>
    </xf>
    <xf numFmtId="0" fontId="24" fillId="19" borderId="64" xfId="1" applyFont="1" applyFill="1" applyBorder="1" applyAlignment="1" applyProtection="1">
      <protection hidden="1"/>
    </xf>
    <xf numFmtId="0" fontId="25" fillId="19" borderId="120" xfId="1" applyFont="1" applyFill="1" applyBorder="1" applyAlignment="1" applyProtection="1">
      <alignment horizontal="center"/>
      <protection hidden="1"/>
    </xf>
    <xf numFmtId="0" fontId="24" fillId="19" borderId="215" xfId="1" applyFont="1" applyFill="1" applyBorder="1" applyAlignment="1" applyProtection="1">
      <protection hidden="1"/>
    </xf>
    <xf numFmtId="0" fontId="24" fillId="19" borderId="0" xfId="1" applyFont="1" applyFill="1" applyBorder="1" applyAlignment="1" applyProtection="1">
      <protection hidden="1"/>
    </xf>
    <xf numFmtId="0" fontId="25" fillId="10" borderId="215" xfId="1" applyFont="1" applyFill="1" applyBorder="1" applyAlignment="1" applyProtection="1">
      <protection hidden="1"/>
    </xf>
    <xf numFmtId="0" fontId="25" fillId="10" borderId="0" xfId="1" applyFont="1" applyFill="1" applyBorder="1" applyAlignment="1" applyProtection="1">
      <protection hidden="1"/>
    </xf>
    <xf numFmtId="0" fontId="30" fillId="10" borderId="234" xfId="1" applyFont="1" applyFill="1" applyBorder="1" applyAlignment="1" applyProtection="1">
      <alignment horizontal="center"/>
      <protection hidden="1"/>
    </xf>
    <xf numFmtId="4" fontId="1" fillId="0" borderId="134" xfId="1" applyNumberFormat="1" applyBorder="1" applyAlignment="1" applyProtection="1">
      <alignment horizontal="right" indent="2"/>
      <protection locked="0" hidden="1"/>
    </xf>
    <xf numFmtId="4" fontId="1" fillId="0" borderId="143" xfId="1" applyNumberFormat="1" applyBorder="1" applyAlignment="1" applyProtection="1">
      <alignment horizontal="right" indent="2"/>
      <protection locked="0" hidden="1"/>
    </xf>
    <xf numFmtId="4" fontId="1" fillId="0" borderId="134" xfId="1" applyNumberFormat="1" applyBorder="1" applyAlignment="1" applyProtection="1">
      <alignment horizontal="right" indent="1"/>
      <protection locked="0" hidden="1"/>
    </xf>
    <xf numFmtId="4" fontId="1" fillId="0" borderId="143" xfId="1" applyNumberFormat="1" applyBorder="1" applyAlignment="1" applyProtection="1">
      <alignment horizontal="right" indent="1"/>
      <protection locked="0" hidden="1"/>
    </xf>
    <xf numFmtId="4" fontId="1" fillId="0" borderId="144" xfId="1" applyNumberFormat="1" applyBorder="1" applyAlignment="1" applyProtection="1">
      <alignment horizontal="right" indent="1"/>
      <protection locked="0" hidden="1"/>
    </xf>
    <xf numFmtId="0" fontId="1" fillId="10" borderId="215" xfId="1" applyFill="1" applyBorder="1" applyAlignment="1" applyProtection="1">
      <protection hidden="1"/>
    </xf>
    <xf numFmtId="0" fontId="1" fillId="10" borderId="0" xfId="1" applyFill="1" applyBorder="1" applyAlignment="1" applyProtection="1">
      <protection hidden="1"/>
    </xf>
    <xf numFmtId="0" fontId="30" fillId="10" borderId="235" xfId="1" applyFont="1" applyFill="1" applyBorder="1" applyAlignment="1" applyProtection="1">
      <alignment horizontal="center"/>
      <protection hidden="1"/>
    </xf>
    <xf numFmtId="4" fontId="1" fillId="0" borderId="236" xfId="1" applyNumberFormat="1" applyBorder="1" applyAlignment="1" applyProtection="1">
      <alignment horizontal="right" indent="2"/>
      <protection locked="0" hidden="1"/>
    </xf>
    <xf numFmtId="4" fontId="1" fillId="0" borderId="237" xfId="1" applyNumberFormat="1" applyBorder="1" applyAlignment="1" applyProtection="1">
      <alignment horizontal="right" indent="2"/>
      <protection locked="0" hidden="1"/>
    </xf>
    <xf numFmtId="4" fontId="1" fillId="0" borderId="236" xfId="1" applyNumberFormat="1" applyBorder="1" applyAlignment="1" applyProtection="1">
      <alignment horizontal="right" indent="1"/>
      <protection locked="0" hidden="1"/>
    </xf>
    <xf numFmtId="4" fontId="1" fillId="0" borderId="237" xfId="1" applyNumberFormat="1" applyBorder="1" applyAlignment="1" applyProtection="1">
      <alignment horizontal="right" indent="1"/>
      <protection locked="0" hidden="1"/>
    </xf>
    <xf numFmtId="4" fontId="1" fillId="0" borderId="238" xfId="1" applyNumberFormat="1" applyBorder="1" applyAlignment="1" applyProtection="1">
      <alignment horizontal="right" indent="1"/>
      <protection locked="0" hidden="1"/>
    </xf>
    <xf numFmtId="4" fontId="1" fillId="0" borderId="146" xfId="1" applyNumberFormat="1" applyBorder="1" applyAlignment="1" applyProtection="1">
      <alignment horizontal="right" indent="2"/>
      <protection locked="0" hidden="1"/>
    </xf>
    <xf numFmtId="4" fontId="1" fillId="0" borderId="146" xfId="1" applyNumberFormat="1" applyBorder="1" applyAlignment="1" applyProtection="1">
      <alignment horizontal="right" indent="1"/>
      <protection locked="0" hidden="1"/>
    </xf>
    <xf numFmtId="4" fontId="1" fillId="0" borderId="239" xfId="1" applyNumberFormat="1" applyBorder="1" applyAlignment="1" applyProtection="1">
      <alignment horizontal="right" indent="1"/>
      <protection locked="0" hidden="1"/>
    </xf>
    <xf numFmtId="4" fontId="1" fillId="17" borderId="57" xfId="1" applyNumberFormat="1" applyFill="1" applyBorder="1" applyAlignment="1" applyProtection="1">
      <alignment horizontal="right" indent="2"/>
      <protection hidden="1"/>
    </xf>
    <xf numFmtId="4" fontId="1" fillId="17" borderId="57" xfId="1" applyNumberFormat="1" applyFill="1" applyBorder="1" applyAlignment="1" applyProtection="1">
      <alignment horizontal="right" indent="1"/>
      <protection hidden="1"/>
    </xf>
    <xf numFmtId="4" fontId="1" fillId="17" borderId="240" xfId="1" applyNumberFormat="1" applyFill="1" applyBorder="1" applyAlignment="1" applyProtection="1">
      <alignment horizontal="right" indent="1"/>
      <protection hidden="1"/>
    </xf>
    <xf numFmtId="4" fontId="25" fillId="0" borderId="241" xfId="1" applyNumberFormat="1" applyFont="1" applyBorder="1" applyAlignment="1" applyProtection="1">
      <alignment horizontal="right" indent="2"/>
      <protection locked="0" hidden="1"/>
    </xf>
    <xf numFmtId="4" fontId="25" fillId="0" borderId="242" xfId="1" applyNumberFormat="1" applyFont="1" applyBorder="1" applyAlignment="1" applyProtection="1">
      <alignment horizontal="right" indent="2"/>
      <protection locked="0" hidden="1"/>
    </xf>
    <xf numFmtId="4" fontId="25" fillId="0" borderId="151" xfId="1" applyNumberFormat="1" applyFont="1" applyBorder="1" applyAlignment="1" applyProtection="1">
      <alignment horizontal="right" indent="2"/>
      <protection locked="0" hidden="1"/>
    </xf>
    <xf numFmtId="4" fontId="25" fillId="0" borderId="241" xfId="1" applyNumberFormat="1" applyFont="1" applyBorder="1" applyAlignment="1" applyProtection="1">
      <alignment horizontal="right" indent="1"/>
      <protection locked="0" hidden="1"/>
    </xf>
    <xf numFmtId="4" fontId="25" fillId="0" borderId="242" xfId="1" applyNumberFormat="1" applyFont="1" applyBorder="1" applyAlignment="1" applyProtection="1">
      <alignment horizontal="right" indent="1"/>
      <protection locked="0" hidden="1"/>
    </xf>
    <xf numFmtId="4" fontId="25" fillId="0" borderId="151" xfId="1" applyNumberFormat="1" applyFont="1" applyBorder="1" applyAlignment="1" applyProtection="1">
      <alignment horizontal="right" indent="1"/>
      <protection locked="0" hidden="1"/>
    </xf>
    <xf numFmtId="4" fontId="25" fillId="0" borderId="243" xfId="1" applyNumberFormat="1" applyFont="1" applyBorder="1" applyAlignment="1" applyProtection="1">
      <alignment horizontal="right" indent="1"/>
      <protection locked="0" hidden="1"/>
    </xf>
    <xf numFmtId="4" fontId="24" fillId="17" borderId="244" xfId="1" applyNumberFormat="1" applyFont="1" applyFill="1" applyBorder="1" applyAlignment="1" applyProtection="1">
      <alignment horizontal="right" indent="2"/>
      <protection hidden="1"/>
    </xf>
    <xf numFmtId="4" fontId="24" fillId="17" borderId="245" xfId="1" applyNumberFormat="1" applyFont="1" applyFill="1" applyBorder="1" applyAlignment="1" applyProtection="1">
      <alignment horizontal="right" indent="2"/>
      <protection hidden="1"/>
    </xf>
    <xf numFmtId="4" fontId="24" fillId="17" borderId="244" xfId="1" applyNumberFormat="1" applyFont="1" applyFill="1" applyBorder="1" applyAlignment="1" applyProtection="1">
      <alignment horizontal="right" indent="1"/>
      <protection hidden="1"/>
    </xf>
    <xf numFmtId="4" fontId="24" fillId="17" borderId="245" xfId="1" applyNumberFormat="1" applyFont="1" applyFill="1" applyBorder="1" applyAlignment="1" applyProtection="1">
      <alignment horizontal="right" indent="1"/>
      <protection hidden="1"/>
    </xf>
    <xf numFmtId="4" fontId="24" fillId="17" borderId="246" xfId="1" applyNumberFormat="1" applyFont="1" applyFill="1" applyBorder="1" applyAlignment="1" applyProtection="1">
      <alignment horizontal="right" indent="1"/>
      <protection hidden="1"/>
    </xf>
    <xf numFmtId="165" fontId="25" fillId="17" borderId="160" xfId="1" applyNumberFormat="1" applyFont="1" applyFill="1" applyBorder="1" applyAlignment="1" applyProtection="1">
      <alignment vertical="center"/>
      <protection hidden="1"/>
    </xf>
    <xf numFmtId="165" fontId="25" fillId="17" borderId="161" xfId="1" applyNumberFormat="1" applyFont="1" applyFill="1" applyBorder="1" applyAlignment="1" applyProtection="1">
      <alignment vertical="center"/>
      <protection hidden="1"/>
    </xf>
    <xf numFmtId="165" fontId="25" fillId="17" borderId="162" xfId="1" applyNumberFormat="1" applyFont="1" applyFill="1" applyBorder="1" applyAlignment="1" applyProtection="1">
      <alignment vertical="center"/>
      <protection hidden="1"/>
    </xf>
    <xf numFmtId="4" fontId="25" fillId="17" borderId="247" xfId="1" applyNumberFormat="1" applyFont="1" applyFill="1" applyBorder="1" applyAlignment="1" applyProtection="1">
      <alignment horizontal="right" indent="2"/>
      <protection hidden="1"/>
    </xf>
    <xf numFmtId="4" fontId="25" fillId="17" borderId="182" xfId="1" applyNumberFormat="1" applyFont="1" applyFill="1" applyBorder="1" applyAlignment="1" applyProtection="1">
      <alignment horizontal="right" indent="2"/>
      <protection hidden="1"/>
    </xf>
    <xf numFmtId="4" fontId="25" fillId="17" borderId="247" xfId="1" applyNumberFormat="1" applyFont="1" applyFill="1" applyBorder="1" applyAlignment="1" applyProtection="1">
      <alignment horizontal="right" indent="1"/>
      <protection hidden="1"/>
    </xf>
    <xf numFmtId="4" fontId="25" fillId="17" borderId="182" xfId="1" applyNumberFormat="1" applyFont="1" applyFill="1" applyBorder="1" applyAlignment="1" applyProtection="1">
      <alignment horizontal="right" indent="1"/>
      <protection hidden="1"/>
    </xf>
    <xf numFmtId="4" fontId="25" fillId="17" borderId="248" xfId="1" applyNumberFormat="1" applyFont="1" applyFill="1" applyBorder="1" applyAlignment="1" applyProtection="1">
      <alignment horizontal="right" indent="1"/>
      <protection hidden="1"/>
    </xf>
    <xf numFmtId="0" fontId="1" fillId="0" borderId="10" xfId="1" applyBorder="1" applyProtection="1">
      <protection hidden="1"/>
    </xf>
    <xf numFmtId="0" fontId="1" fillId="0" borderId="403" xfId="1" applyBorder="1" applyProtection="1">
      <protection hidden="1"/>
    </xf>
    <xf numFmtId="0" fontId="1" fillId="3" borderId="1" xfId="1" applyFill="1" applyBorder="1" applyAlignment="1" applyProtection="1">
      <alignment vertical="center"/>
      <protection hidden="1"/>
    </xf>
    <xf numFmtId="0" fontId="16" fillId="0" borderId="7" xfId="1" applyFont="1" applyFill="1" applyBorder="1" applyAlignment="1" applyProtection="1">
      <alignment horizontal="centerContinuous"/>
      <protection hidden="1"/>
    </xf>
    <xf numFmtId="0" fontId="24" fillId="0" borderId="4" xfId="1" applyFont="1" applyFill="1" applyBorder="1" applyAlignment="1" applyProtection="1">
      <alignment horizontal="centerContinuous"/>
      <protection hidden="1"/>
    </xf>
    <xf numFmtId="0" fontId="1" fillId="3" borderId="1" xfId="1" applyFill="1" applyBorder="1" applyAlignment="1" applyProtection="1">
      <alignment vertical="top"/>
      <protection hidden="1"/>
    </xf>
    <xf numFmtId="0" fontId="25" fillId="0" borderId="1" xfId="1" applyFont="1" applyBorder="1" applyProtection="1">
      <protection hidden="1"/>
    </xf>
    <xf numFmtId="0" fontId="1" fillId="3" borderId="399" xfId="1" applyFill="1" applyBorder="1" applyAlignment="1" applyProtection="1">
      <protection hidden="1"/>
    </xf>
    <xf numFmtId="0" fontId="1" fillId="3" borderId="399" xfId="1" applyFill="1" applyBorder="1" applyProtection="1">
      <protection hidden="1"/>
    </xf>
    <xf numFmtId="0" fontId="79" fillId="3" borderId="6" xfId="1" applyFont="1" applyFill="1" applyBorder="1" applyProtection="1">
      <protection hidden="1"/>
    </xf>
    <xf numFmtId="0" fontId="1" fillId="0" borderId="109" xfId="1" applyFill="1" applyBorder="1" applyAlignment="1" applyProtection="1">
      <protection hidden="1"/>
    </xf>
    <xf numFmtId="0" fontId="58" fillId="0" borderId="109" xfId="2" applyFont="1" applyFill="1" applyBorder="1" applyAlignment="1" applyProtection="1">
      <protection hidden="1"/>
    </xf>
    <xf numFmtId="0" fontId="25" fillId="0" borderId="4" xfId="1" applyFont="1" applyFill="1" applyBorder="1" applyAlignment="1" applyProtection="1">
      <protection hidden="1"/>
    </xf>
    <xf numFmtId="0" fontId="25" fillId="0" borderId="409" xfId="1" applyFont="1" applyFill="1" applyBorder="1" applyAlignment="1" applyProtection="1">
      <protection hidden="1"/>
    </xf>
    <xf numFmtId="0" fontId="25" fillId="0" borderId="6" xfId="1" applyFont="1" applyFill="1" applyBorder="1" applyAlignment="1" applyProtection="1">
      <protection hidden="1"/>
    </xf>
    <xf numFmtId="0" fontId="92" fillId="0" borderId="10" xfId="1" applyFont="1" applyBorder="1" applyProtection="1">
      <protection hidden="1"/>
    </xf>
    <xf numFmtId="0" fontId="25" fillId="0" borderId="10" xfId="1" applyFont="1" applyBorder="1" applyProtection="1">
      <protection hidden="1"/>
    </xf>
    <xf numFmtId="0" fontId="25" fillId="0" borderId="3" xfId="1" applyFont="1" applyFill="1" applyBorder="1" applyAlignment="1" applyProtection="1">
      <protection hidden="1"/>
    </xf>
    <xf numFmtId="0" fontId="25" fillId="0" borderId="4" xfId="1" applyFont="1" applyBorder="1" applyProtection="1">
      <protection hidden="1"/>
    </xf>
    <xf numFmtId="0" fontId="73" fillId="0" borderId="0" xfId="0" applyFont="1" applyBorder="1" applyAlignment="1" applyProtection="1">
      <alignment vertical="center" wrapText="1"/>
      <protection hidden="1"/>
    </xf>
    <xf numFmtId="0" fontId="48" fillId="0" borderId="3" xfId="1" applyFont="1" applyBorder="1" applyAlignment="1" applyProtection="1">
      <protection hidden="1"/>
    </xf>
    <xf numFmtId="0" fontId="76" fillId="0" borderId="7" xfId="1" applyFont="1" applyBorder="1" applyProtection="1">
      <protection hidden="1"/>
    </xf>
    <xf numFmtId="0" fontId="25" fillId="0" borderId="416" xfId="1" applyFont="1" applyBorder="1" applyProtection="1">
      <protection hidden="1"/>
    </xf>
    <xf numFmtId="0" fontId="46" fillId="0" borderId="249" xfId="1" applyFont="1" applyBorder="1" applyAlignment="1" applyProtection="1">
      <alignment horizontal="justify"/>
      <protection hidden="1"/>
    </xf>
    <xf numFmtId="0" fontId="23" fillId="0" borderId="249" xfId="1" applyFont="1" applyBorder="1" applyProtection="1">
      <protection hidden="1"/>
    </xf>
    <xf numFmtId="0" fontId="23" fillId="0" borderId="412" xfId="1" applyFont="1" applyBorder="1" applyAlignment="1" applyProtection="1">
      <alignment horizontal="centerContinuous"/>
      <protection hidden="1"/>
    </xf>
    <xf numFmtId="0" fontId="5" fillId="0" borderId="47" xfId="1" applyFont="1" applyBorder="1" applyAlignment="1" applyProtection="1">
      <alignment horizontal="justify"/>
      <protection hidden="1"/>
    </xf>
    <xf numFmtId="0" fontId="25" fillId="0" borderId="47" xfId="1" applyFont="1" applyBorder="1" applyProtection="1">
      <protection hidden="1"/>
    </xf>
    <xf numFmtId="0" fontId="77" fillId="0" borderId="47" xfId="1" applyFont="1" applyBorder="1" applyAlignment="1" applyProtection="1">
      <alignment horizontal="centerContinuous"/>
      <protection hidden="1"/>
    </xf>
    <xf numFmtId="0" fontId="25" fillId="0" borderId="47" xfId="1" applyFont="1" applyBorder="1" applyAlignment="1" applyProtection="1">
      <alignment horizontal="centerContinuous"/>
      <protection hidden="1"/>
    </xf>
    <xf numFmtId="0" fontId="16" fillId="19" borderId="100" xfId="1" applyFont="1" applyFill="1" applyBorder="1" applyAlignment="1" applyProtection="1">
      <alignment horizontal="center" wrapText="1"/>
      <protection hidden="1"/>
    </xf>
    <xf numFmtId="0" fontId="25" fillId="19" borderId="61" xfId="1" applyFont="1" applyFill="1" applyBorder="1" applyAlignment="1" applyProtection="1">
      <alignment horizontal="justify" vertical="top" wrapText="1"/>
      <protection hidden="1"/>
    </xf>
    <xf numFmtId="0" fontId="16" fillId="19" borderId="120" xfId="1" applyFont="1" applyFill="1" applyBorder="1" applyAlignment="1" applyProtection="1">
      <alignment horizontal="justify" vertical="top"/>
      <protection hidden="1"/>
    </xf>
    <xf numFmtId="0" fontId="16" fillId="19" borderId="122" xfId="1" applyFont="1" applyFill="1" applyBorder="1" applyAlignment="1" applyProtection="1">
      <alignment horizontal="center" vertical="top" wrapText="1"/>
      <protection hidden="1"/>
    </xf>
    <xf numFmtId="0" fontId="16" fillId="19" borderId="65" xfId="1" applyFont="1" applyFill="1" applyBorder="1" applyAlignment="1" applyProtection="1">
      <alignment horizontal="center" vertical="top" wrapText="1"/>
      <protection hidden="1"/>
    </xf>
    <xf numFmtId="0" fontId="25" fillId="10" borderId="0" xfId="1" applyFont="1" applyFill="1" applyBorder="1" applyAlignment="1" applyProtection="1">
      <alignment horizontal="center" vertical="top" wrapText="1"/>
      <protection hidden="1"/>
    </xf>
    <xf numFmtId="0" fontId="25" fillId="10" borderId="112" xfId="1" applyFont="1" applyFill="1" applyBorder="1" applyAlignment="1" applyProtection="1">
      <alignment horizontal="left" vertical="top" wrapText="1"/>
      <protection hidden="1"/>
    </xf>
    <xf numFmtId="0" fontId="25" fillId="10" borderId="254" xfId="1" applyFont="1" applyFill="1" applyBorder="1" applyAlignment="1" applyProtection="1">
      <alignment horizontal="right" vertical="top" wrapText="1"/>
      <protection hidden="1"/>
    </xf>
    <xf numFmtId="0" fontId="25" fillId="10" borderId="255" xfId="1" applyFont="1" applyFill="1" applyBorder="1" applyAlignment="1" applyProtection="1">
      <alignment horizontal="left" vertical="top" wrapText="1"/>
      <protection hidden="1"/>
    </xf>
    <xf numFmtId="0" fontId="25" fillId="10" borderId="254" xfId="1" applyFont="1" applyFill="1" applyBorder="1" applyAlignment="1" applyProtection="1">
      <alignment horizontal="center" vertical="top" wrapText="1"/>
      <protection hidden="1"/>
    </xf>
    <xf numFmtId="3" fontId="25" fillId="0" borderId="134" xfId="1" applyNumberFormat="1" applyFont="1" applyFill="1" applyBorder="1" applyAlignment="1" applyProtection="1">
      <alignment horizontal="right" vertical="top" wrapText="1" indent="1"/>
      <protection locked="0" hidden="1"/>
    </xf>
    <xf numFmtId="3" fontId="25" fillId="0" borderId="363" xfId="1" applyNumberFormat="1" applyFont="1" applyFill="1" applyBorder="1" applyAlignment="1" applyProtection="1">
      <alignment horizontal="right" vertical="top" wrapText="1" indent="1"/>
      <protection locked="0" hidden="1"/>
    </xf>
    <xf numFmtId="3" fontId="25" fillId="0" borderId="366" xfId="1" applyNumberFormat="1" applyFont="1" applyFill="1" applyBorder="1" applyAlignment="1" applyProtection="1">
      <alignment horizontal="right" vertical="top" wrapText="1" indent="1"/>
      <protection locked="0" hidden="1"/>
    </xf>
    <xf numFmtId="3" fontId="25" fillId="0" borderId="362" xfId="1" applyNumberFormat="1" applyFont="1" applyFill="1" applyBorder="1" applyAlignment="1" applyProtection="1">
      <alignment horizontal="right" vertical="top" wrapText="1" indent="1"/>
      <protection locked="0" hidden="1"/>
    </xf>
    <xf numFmtId="3" fontId="25" fillId="17" borderId="140" xfId="1" applyNumberFormat="1" applyFont="1" applyFill="1" applyBorder="1" applyAlignment="1" applyProtection="1">
      <alignment horizontal="right" vertical="top" wrapText="1" indent="1"/>
      <protection hidden="1"/>
    </xf>
    <xf numFmtId="0" fontId="25" fillId="10" borderId="256" xfId="1" applyFont="1" applyFill="1" applyBorder="1" applyAlignment="1" applyProtection="1">
      <alignment horizontal="center" vertical="top" wrapText="1"/>
      <protection hidden="1"/>
    </xf>
    <xf numFmtId="0" fontId="25" fillId="10" borderId="71" xfId="1" applyFont="1" applyFill="1" applyBorder="1" applyAlignment="1" applyProtection="1">
      <alignment horizontal="center" vertical="top" wrapText="1"/>
      <protection hidden="1"/>
    </xf>
    <xf numFmtId="0" fontId="25" fillId="10" borderId="113" xfId="1" applyFont="1" applyFill="1" applyBorder="1" applyAlignment="1" applyProtection="1">
      <alignment horizontal="left" vertical="top" wrapText="1"/>
      <protection hidden="1"/>
    </xf>
    <xf numFmtId="0" fontId="25" fillId="10" borderId="71" xfId="1" applyFont="1" applyFill="1" applyBorder="1" applyAlignment="1" applyProtection="1">
      <alignment horizontal="right" vertical="top" wrapText="1"/>
      <protection hidden="1"/>
    </xf>
    <xf numFmtId="0" fontId="25" fillId="10" borderId="81" xfId="1" applyFont="1" applyFill="1" applyBorder="1" applyAlignment="1" applyProtection="1">
      <alignment horizontal="left" vertical="top" wrapText="1"/>
      <protection hidden="1"/>
    </xf>
    <xf numFmtId="3" fontId="25" fillId="0" borderId="236" xfId="1" applyNumberFormat="1" applyFont="1" applyFill="1" applyBorder="1" applyAlignment="1" applyProtection="1">
      <alignment horizontal="right" vertical="top" wrapText="1" indent="1"/>
      <protection locked="0" hidden="1"/>
    </xf>
    <xf numFmtId="3" fontId="25" fillId="0" borderId="364" xfId="1" applyNumberFormat="1" applyFont="1" applyFill="1" applyBorder="1" applyAlignment="1" applyProtection="1">
      <alignment horizontal="right" vertical="top" wrapText="1" indent="1"/>
      <protection locked="0" hidden="1"/>
    </xf>
    <xf numFmtId="3" fontId="25" fillId="0" borderId="367" xfId="1" applyNumberFormat="1" applyFont="1" applyFill="1" applyBorder="1" applyAlignment="1" applyProtection="1">
      <alignment horizontal="right" vertical="top" wrapText="1" indent="1"/>
      <protection locked="0" hidden="1"/>
    </xf>
    <xf numFmtId="3" fontId="25" fillId="0" borderId="237" xfId="1" applyNumberFormat="1" applyFont="1" applyFill="1" applyBorder="1" applyAlignment="1" applyProtection="1">
      <alignment horizontal="right" vertical="top" wrapText="1" indent="1"/>
      <protection locked="0" hidden="1"/>
    </xf>
    <xf numFmtId="0" fontId="1" fillId="10" borderId="257" xfId="1" applyFont="1" applyFill="1" applyBorder="1" applyAlignment="1" applyProtection="1">
      <alignment horizontal="center" vertical="top" wrapText="1"/>
      <protection hidden="1"/>
    </xf>
    <xf numFmtId="0" fontId="1" fillId="10" borderId="113" xfId="1" applyFont="1" applyFill="1" applyBorder="1" applyAlignment="1" applyProtection="1">
      <alignment horizontal="left" vertical="top" wrapText="1"/>
      <protection hidden="1"/>
    </xf>
    <xf numFmtId="0" fontId="50" fillId="10" borderId="81" xfId="1" applyFont="1" applyFill="1" applyBorder="1" applyAlignment="1" applyProtection="1">
      <alignment horizontal="left" vertical="top" wrapText="1"/>
      <protection hidden="1"/>
    </xf>
    <xf numFmtId="0" fontId="1" fillId="10" borderId="71" xfId="1" applyFont="1" applyFill="1" applyBorder="1" applyAlignment="1" applyProtection="1">
      <alignment horizontal="right" vertical="top" wrapText="1"/>
      <protection hidden="1"/>
    </xf>
    <xf numFmtId="0" fontId="1" fillId="10" borderId="81" xfId="1" quotePrefix="1" applyFont="1" applyFill="1" applyBorder="1" applyAlignment="1" applyProtection="1">
      <alignment horizontal="left" vertical="top" wrapText="1"/>
      <protection hidden="1"/>
    </xf>
    <xf numFmtId="0" fontId="1" fillId="10" borderId="425" xfId="1" applyFont="1" applyFill="1" applyBorder="1" applyAlignment="1" applyProtection="1">
      <alignment horizontal="center" vertical="top" wrapText="1"/>
      <protection hidden="1"/>
    </xf>
    <xf numFmtId="0" fontId="1" fillId="10" borderId="425" xfId="1" applyFont="1" applyFill="1" applyBorder="1" applyAlignment="1" applyProtection="1">
      <alignment horizontal="right" vertical="top" wrapText="1"/>
      <protection hidden="1"/>
    </xf>
    <xf numFmtId="0" fontId="1" fillId="10" borderId="426" xfId="1" quotePrefix="1" applyFont="1" applyFill="1" applyBorder="1" applyAlignment="1" applyProtection="1">
      <alignment horizontal="left" vertical="top" wrapText="1"/>
      <protection hidden="1"/>
    </xf>
    <xf numFmtId="0" fontId="25" fillId="10" borderId="81" xfId="1" quotePrefix="1" applyFont="1" applyFill="1" applyBorder="1" applyAlignment="1" applyProtection="1">
      <alignment horizontal="left" vertical="top" wrapText="1"/>
      <protection hidden="1"/>
    </xf>
    <xf numFmtId="3" fontId="25" fillId="0" borderId="471" xfId="1" applyNumberFormat="1" applyFont="1" applyFill="1" applyBorder="1" applyAlignment="1" applyProtection="1">
      <alignment horizontal="right" vertical="top" wrapText="1" indent="1"/>
      <protection locked="0" hidden="1"/>
    </xf>
    <xf numFmtId="3" fontId="25" fillId="0" borderId="473" xfId="1" applyNumberFormat="1" applyFont="1" applyFill="1" applyBorder="1" applyAlignment="1" applyProtection="1">
      <alignment horizontal="right" vertical="top" wrapText="1" indent="1"/>
      <protection locked="0" hidden="1"/>
    </xf>
    <xf numFmtId="0" fontId="25" fillId="0" borderId="259" xfId="1" applyFont="1" applyBorder="1" applyProtection="1">
      <protection hidden="1"/>
    </xf>
    <xf numFmtId="0" fontId="25" fillId="0" borderId="260" xfId="1" applyFont="1" applyBorder="1" applyProtection="1">
      <protection hidden="1"/>
    </xf>
    <xf numFmtId="0" fontId="25" fillId="10" borderId="113" xfId="1" applyFont="1" applyFill="1" applyBorder="1" applyAlignment="1" applyProtection="1">
      <alignment horizontal="center" vertical="top" wrapText="1"/>
      <protection hidden="1"/>
    </xf>
    <xf numFmtId="0" fontId="25" fillId="10" borderId="70" xfId="1" applyFont="1" applyFill="1" applyBorder="1" applyAlignment="1" applyProtection="1">
      <alignment horizontal="right" vertical="top" wrapText="1"/>
      <protection hidden="1"/>
    </xf>
    <xf numFmtId="0" fontId="25" fillId="10" borderId="70" xfId="1" applyFont="1" applyFill="1" applyBorder="1" applyAlignment="1" applyProtection="1">
      <alignment horizontal="center" vertical="top" wrapText="1"/>
      <protection hidden="1"/>
    </xf>
    <xf numFmtId="0" fontId="25" fillId="0" borderId="261" xfId="1" applyFont="1" applyBorder="1" applyProtection="1">
      <protection hidden="1"/>
    </xf>
    <xf numFmtId="0" fontId="25" fillId="0" borderId="262" xfId="1" applyFont="1" applyBorder="1" applyProtection="1">
      <protection hidden="1"/>
    </xf>
    <xf numFmtId="3" fontId="25" fillId="0" borderId="236" xfId="1" applyNumberFormat="1" applyFont="1" applyFill="1" applyBorder="1" applyAlignment="1" applyProtection="1">
      <alignment horizontal="right" vertical="center" wrapText="1" indent="1"/>
      <protection locked="0" hidden="1"/>
    </xf>
    <xf numFmtId="3" fontId="25" fillId="0" borderId="364" xfId="1" applyNumberFormat="1" applyFont="1" applyFill="1" applyBorder="1" applyAlignment="1" applyProtection="1">
      <alignment horizontal="right" vertical="center" wrapText="1" indent="1"/>
      <protection locked="0" hidden="1"/>
    </xf>
    <xf numFmtId="0" fontId="25" fillId="10" borderId="264" xfId="1" applyFont="1" applyFill="1" applyBorder="1" applyAlignment="1" applyProtection="1">
      <alignment horizontal="right" vertical="top" wrapText="1"/>
      <protection hidden="1"/>
    </xf>
    <xf numFmtId="0" fontId="25" fillId="10" borderId="265" xfId="1" quotePrefix="1" applyFont="1" applyFill="1" applyBorder="1" applyAlignment="1" applyProtection="1">
      <alignment horizontal="left" vertical="top" wrapText="1"/>
      <protection hidden="1"/>
    </xf>
    <xf numFmtId="0" fontId="25" fillId="10" borderId="264" xfId="1" applyFont="1" applyFill="1" applyBorder="1" applyAlignment="1" applyProtection="1">
      <alignment horizontal="center" vertical="top" wrapText="1"/>
      <protection hidden="1"/>
    </xf>
    <xf numFmtId="3" fontId="25" fillId="0" borderId="472" xfId="1" applyNumberFormat="1" applyFont="1" applyFill="1" applyBorder="1" applyAlignment="1" applyProtection="1">
      <alignment horizontal="right" vertical="center" wrapText="1" indent="1"/>
      <protection locked="0" hidden="1"/>
    </xf>
    <xf numFmtId="3" fontId="25" fillId="0" borderId="439" xfId="1" applyNumberFormat="1" applyFont="1" applyFill="1" applyBorder="1" applyAlignment="1" applyProtection="1">
      <alignment horizontal="right" vertical="center" wrapText="1" indent="1"/>
      <protection locked="0" hidden="1"/>
    </xf>
    <xf numFmtId="0" fontId="25" fillId="0" borderId="266" xfId="1" applyFont="1" applyBorder="1" applyProtection="1">
      <protection hidden="1"/>
    </xf>
    <xf numFmtId="0" fontId="79" fillId="0" borderId="267" xfId="1" applyFont="1" applyBorder="1" applyProtection="1">
      <protection hidden="1"/>
    </xf>
    <xf numFmtId="0" fontId="25" fillId="10" borderId="263" xfId="1" applyFont="1" applyFill="1" applyBorder="1" applyAlignment="1" applyProtection="1">
      <alignment horizontal="left" vertical="top" wrapText="1"/>
      <protection hidden="1"/>
    </xf>
    <xf numFmtId="0" fontId="25" fillId="0" borderId="268" xfId="1" applyFont="1" applyBorder="1" applyProtection="1">
      <protection hidden="1"/>
    </xf>
    <xf numFmtId="0" fontId="25" fillId="0" borderId="269" xfId="1" applyFont="1" applyBorder="1" applyProtection="1">
      <protection hidden="1"/>
    </xf>
    <xf numFmtId="0" fontId="50" fillId="10" borderId="113" xfId="1" applyFont="1" applyFill="1" applyBorder="1" applyAlignment="1" applyProtection="1">
      <alignment vertical="top" wrapText="1"/>
      <protection hidden="1"/>
    </xf>
    <xf numFmtId="0" fontId="50" fillId="10" borderId="71" xfId="1" applyFont="1" applyFill="1" applyBorder="1" applyAlignment="1" applyProtection="1">
      <alignment horizontal="right" vertical="top" wrapText="1"/>
      <protection hidden="1"/>
    </xf>
    <xf numFmtId="3" fontId="25" fillId="0" borderId="241" xfId="1" applyNumberFormat="1" applyFont="1" applyFill="1" applyBorder="1" applyAlignment="1" applyProtection="1">
      <alignment horizontal="right" vertical="top" wrapText="1" indent="1"/>
      <protection locked="0" hidden="1"/>
    </xf>
    <xf numFmtId="3" fontId="25" fillId="0" borderId="365" xfId="1" applyNumberFormat="1" applyFont="1" applyFill="1" applyBorder="1" applyAlignment="1" applyProtection="1">
      <alignment horizontal="right" vertical="top" wrapText="1" indent="1"/>
      <protection locked="0" hidden="1"/>
    </xf>
    <xf numFmtId="3" fontId="25" fillId="0" borderId="242" xfId="1" applyNumberFormat="1" applyFont="1" applyFill="1" applyBorder="1" applyAlignment="1" applyProtection="1">
      <alignment horizontal="right" vertical="top" wrapText="1" indent="1"/>
      <protection locked="0" hidden="1"/>
    </xf>
    <xf numFmtId="3" fontId="25" fillId="0" borderId="147" xfId="1" applyNumberFormat="1" applyFont="1" applyFill="1" applyBorder="1" applyAlignment="1" applyProtection="1">
      <alignment horizontal="right" vertical="top" wrapText="1" indent="1"/>
      <protection locked="0" hidden="1"/>
    </xf>
    <xf numFmtId="0" fontId="16" fillId="10" borderId="113" xfId="1" applyFont="1" applyFill="1" applyBorder="1" applyAlignment="1" applyProtection="1">
      <alignment horizontal="left" vertical="top" wrapText="1"/>
      <protection hidden="1"/>
    </xf>
    <xf numFmtId="3" fontId="25" fillId="22" borderId="270" xfId="1" applyNumberFormat="1" applyFont="1" applyFill="1" applyBorder="1" applyAlignment="1" applyProtection="1">
      <alignment horizontal="right" vertical="top" wrapText="1" indent="1"/>
      <protection hidden="1"/>
    </xf>
    <xf numFmtId="3" fontId="25" fillId="22" borderId="271" xfId="1" applyNumberFormat="1" applyFont="1" applyFill="1" applyBorder="1" applyAlignment="1" applyProtection="1">
      <alignment horizontal="right" vertical="top" wrapText="1" indent="1"/>
      <protection hidden="1"/>
    </xf>
    <xf numFmtId="3" fontId="25" fillId="22" borderId="443" xfId="1" applyNumberFormat="1" applyFont="1" applyFill="1" applyBorder="1" applyAlignment="1" applyProtection="1">
      <alignment horizontal="right" vertical="top" wrapText="1" indent="1"/>
      <protection hidden="1"/>
    </xf>
    <xf numFmtId="0" fontId="25" fillId="10" borderId="272" xfId="1" applyFont="1" applyFill="1" applyBorder="1" applyAlignment="1" applyProtection="1">
      <alignment horizontal="center" vertical="top" wrapText="1"/>
      <protection hidden="1"/>
    </xf>
    <xf numFmtId="0" fontId="25" fillId="10" borderId="125" xfId="1" applyFont="1" applyFill="1" applyBorder="1" applyAlignment="1" applyProtection="1">
      <alignment horizontal="center" vertical="top" wrapText="1"/>
      <protection hidden="1"/>
    </xf>
    <xf numFmtId="0" fontId="25" fillId="10" borderId="114" xfId="1" applyFont="1" applyFill="1" applyBorder="1" applyAlignment="1" applyProtection="1">
      <alignment horizontal="left" vertical="top" wrapText="1"/>
      <protection hidden="1"/>
    </xf>
    <xf numFmtId="0" fontId="25" fillId="10" borderId="142" xfId="1" applyFont="1" applyFill="1" applyBorder="1" applyAlignment="1" applyProtection="1">
      <alignment horizontal="center" vertical="top" wrapText="1"/>
      <protection hidden="1"/>
    </xf>
    <xf numFmtId="3" fontId="25" fillId="2" borderId="273" xfId="1" applyNumberFormat="1" applyFont="1" applyFill="1" applyBorder="1" applyAlignment="1" applyProtection="1">
      <alignment horizontal="right" vertical="top" wrapText="1" indent="1"/>
      <protection locked="0" hidden="1"/>
    </xf>
    <xf numFmtId="3" fontId="25" fillId="2" borderId="446" xfId="1" applyNumberFormat="1" applyFont="1" applyFill="1" applyBorder="1" applyAlignment="1" applyProtection="1">
      <alignment horizontal="right" vertical="top" wrapText="1" indent="1"/>
      <protection locked="0" hidden="1"/>
    </xf>
    <xf numFmtId="0" fontId="25" fillId="10" borderId="31" xfId="1" applyFont="1" applyFill="1" applyBorder="1" applyAlignment="1" applyProtection="1">
      <alignment horizontal="left" vertical="top" wrapText="1"/>
      <protection hidden="1"/>
    </xf>
    <xf numFmtId="0" fontId="25" fillId="10" borderId="33" xfId="1" applyFont="1" applyFill="1" applyBorder="1" applyAlignment="1" applyProtection="1">
      <alignment horizontal="right" vertical="top" wrapText="1"/>
      <protection hidden="1"/>
    </xf>
    <xf numFmtId="0" fontId="25" fillId="10" borderId="34" xfId="1" applyFont="1" applyFill="1" applyBorder="1" applyAlignment="1" applyProtection="1">
      <alignment horizontal="left" vertical="top" wrapText="1"/>
      <protection hidden="1"/>
    </xf>
    <xf numFmtId="0" fontId="25" fillId="10" borderId="34" xfId="1" applyFont="1" applyFill="1" applyBorder="1" applyAlignment="1" applyProtection="1">
      <alignment horizontal="center" vertical="top" wrapText="1"/>
      <protection hidden="1"/>
    </xf>
    <xf numFmtId="3" fontId="25" fillId="22" borderId="442" xfId="1" applyNumberFormat="1" applyFont="1" applyFill="1" applyBorder="1" applyAlignment="1" applyProtection="1">
      <alignment horizontal="right" vertical="top" wrapText="1" indent="1"/>
      <protection hidden="1"/>
    </xf>
    <xf numFmtId="0" fontId="1" fillId="10" borderId="31" xfId="1" applyFont="1" applyFill="1" applyBorder="1" applyAlignment="1" applyProtection="1">
      <alignment horizontal="left" vertical="top" wrapText="1"/>
      <protection hidden="1"/>
    </xf>
    <xf numFmtId="0" fontId="25" fillId="10" borderId="33" xfId="1" applyFont="1" applyFill="1" applyBorder="1" applyAlignment="1" applyProtection="1">
      <alignment horizontal="center" vertical="top" wrapText="1"/>
      <protection hidden="1"/>
    </xf>
    <xf numFmtId="165" fontId="25" fillId="0" borderId="444" xfId="1" applyNumberFormat="1" applyFont="1" applyFill="1" applyBorder="1" applyAlignment="1" applyProtection="1">
      <alignment horizontal="right" vertical="top" wrapText="1" indent="1"/>
      <protection locked="0" hidden="1"/>
    </xf>
    <xf numFmtId="165" fontId="25" fillId="0" borderId="445" xfId="1" applyNumberFormat="1" applyFont="1" applyFill="1" applyBorder="1" applyAlignment="1" applyProtection="1">
      <alignment horizontal="right" vertical="top" wrapText="1" indent="1"/>
      <protection locked="0" hidden="1"/>
    </xf>
    <xf numFmtId="165" fontId="25" fillId="36" borderId="32" xfId="1" applyNumberFormat="1" applyFont="1" applyFill="1" applyBorder="1" applyAlignment="1" applyProtection="1">
      <alignment horizontal="right" vertical="top" wrapText="1" indent="1"/>
      <protection hidden="1"/>
    </xf>
    <xf numFmtId="165" fontId="25" fillId="36" borderId="31" xfId="1" applyNumberFormat="1" applyFont="1" applyFill="1" applyBorder="1" applyAlignment="1" applyProtection="1">
      <alignment horizontal="right" vertical="top" wrapText="1" indent="1"/>
      <protection hidden="1"/>
    </xf>
    <xf numFmtId="0" fontId="25" fillId="10" borderId="156" xfId="1" applyFont="1" applyFill="1" applyBorder="1" applyAlignment="1" applyProtection="1">
      <alignment horizontal="center" vertical="top" wrapText="1"/>
      <protection hidden="1"/>
    </xf>
    <xf numFmtId="0" fontId="24" fillId="10" borderId="156" xfId="1" applyFont="1" applyFill="1" applyBorder="1" applyAlignment="1" applyProtection="1">
      <alignment horizontal="left" vertical="top" wrapText="1"/>
      <protection hidden="1"/>
    </xf>
    <xf numFmtId="0" fontId="24" fillId="10" borderId="94" xfId="1" applyFont="1" applyFill="1" applyBorder="1" applyAlignment="1" applyProtection="1">
      <alignment horizontal="right" vertical="top" wrapText="1"/>
      <protection hidden="1"/>
    </xf>
    <xf numFmtId="0" fontId="16" fillId="10" borderId="156" xfId="1" applyFont="1" applyFill="1" applyBorder="1" applyAlignment="1" applyProtection="1">
      <alignment horizontal="left" vertical="top" wrapText="1"/>
      <protection hidden="1"/>
    </xf>
    <xf numFmtId="3" fontId="16" fillId="22" borderId="156" xfId="1" applyNumberFormat="1" applyFont="1" applyFill="1" applyBorder="1" applyAlignment="1" applyProtection="1">
      <alignment horizontal="right" vertical="top" wrapText="1" indent="1"/>
      <protection hidden="1"/>
    </xf>
    <xf numFmtId="3" fontId="16" fillId="17" borderId="219" xfId="1" applyNumberFormat="1" applyFont="1" applyFill="1" applyBorder="1" applyAlignment="1" applyProtection="1">
      <alignment horizontal="right" vertical="top" wrapText="1" indent="1"/>
      <protection hidden="1"/>
    </xf>
    <xf numFmtId="3" fontId="25" fillId="0" borderId="7" xfId="1" applyNumberFormat="1" applyFont="1" applyBorder="1" applyProtection="1">
      <protection hidden="1"/>
    </xf>
    <xf numFmtId="0" fontId="25" fillId="0" borderId="1" xfId="1" applyFont="1" applyBorder="1" applyProtection="1">
      <protection locked="0" hidden="1"/>
    </xf>
    <xf numFmtId="0" fontId="25" fillId="0" borderId="6" xfId="1" applyFont="1" applyBorder="1" applyProtection="1">
      <protection locked="0" hidden="1"/>
    </xf>
    <xf numFmtId="0" fontId="5" fillId="0" borderId="1" xfId="1" applyFont="1" applyBorder="1" applyProtection="1">
      <protection locked="0" hidden="1"/>
    </xf>
    <xf numFmtId="0" fontId="5" fillId="0" borderId="1" xfId="1" applyFont="1" applyBorder="1" applyProtection="1">
      <protection hidden="1"/>
    </xf>
    <xf numFmtId="0" fontId="5" fillId="0" borderId="7" xfId="1" applyFont="1" applyBorder="1" applyProtection="1">
      <protection hidden="1"/>
    </xf>
    <xf numFmtId="0" fontId="5" fillId="0" borderId="0" xfId="1" applyFont="1" applyProtection="1">
      <protection hidden="1"/>
    </xf>
    <xf numFmtId="0" fontId="1" fillId="0" borderId="1" xfId="1" applyFont="1" applyBorder="1" applyProtection="1">
      <protection hidden="1"/>
    </xf>
    <xf numFmtId="0" fontId="5" fillId="0" borderId="6" xfId="1" applyFont="1" applyBorder="1" applyProtection="1">
      <protection locked="0" hidden="1"/>
    </xf>
    <xf numFmtId="0" fontId="5" fillId="0" borderId="6" xfId="1" applyFont="1" applyBorder="1" applyProtection="1">
      <protection hidden="1"/>
    </xf>
    <xf numFmtId="0" fontId="5" fillId="0" borderId="13" xfId="1" applyFont="1" applyBorder="1" applyProtection="1">
      <protection hidden="1"/>
    </xf>
    <xf numFmtId="0" fontId="5" fillId="0" borderId="1" xfId="1" applyFont="1" applyBorder="1" applyAlignment="1" applyProtection="1">
      <alignment vertical="center"/>
      <protection locked="0" hidden="1"/>
    </xf>
    <xf numFmtId="0" fontId="109" fillId="0" borderId="1" xfId="1" applyFont="1" applyBorder="1" applyAlignment="1" applyProtection="1">
      <alignment vertical="center"/>
      <protection hidden="1"/>
    </xf>
    <xf numFmtId="0" fontId="5" fillId="0" borderId="1" xfId="1" applyFont="1" applyBorder="1" applyAlignment="1" applyProtection="1">
      <alignment vertical="center"/>
      <protection hidden="1"/>
    </xf>
    <xf numFmtId="0" fontId="92" fillId="0" borderId="6" xfId="1" applyFont="1" applyBorder="1" applyProtection="1">
      <protection hidden="1"/>
    </xf>
    <xf numFmtId="0" fontId="44" fillId="14" borderId="30" xfId="2" applyFont="1" applyFill="1" applyBorder="1" applyAlignment="1" applyProtection="1">
      <alignment vertical="center"/>
      <protection hidden="1"/>
    </xf>
    <xf numFmtId="0" fontId="27" fillId="14" borderId="28" xfId="2" applyFont="1" applyFill="1" applyBorder="1" applyAlignment="1" applyProtection="1">
      <alignment vertical="center"/>
      <protection hidden="1"/>
    </xf>
    <xf numFmtId="0" fontId="25" fillId="0" borderId="418" xfId="1" applyFont="1" applyBorder="1" applyProtection="1">
      <protection hidden="1"/>
    </xf>
    <xf numFmtId="0" fontId="1" fillId="3" borderId="1" xfId="1" applyFill="1" applyBorder="1" applyAlignment="1" applyProtection="1">
      <alignment horizontal="right"/>
      <protection hidden="1"/>
    </xf>
    <xf numFmtId="0" fontId="1" fillId="0" borderId="1" xfId="1" applyFill="1" applyBorder="1" applyAlignment="1" applyProtection="1">
      <alignment horizontal="left"/>
      <protection hidden="1"/>
    </xf>
    <xf numFmtId="0" fontId="1" fillId="0" borderId="0" xfId="1" applyFill="1" applyBorder="1" applyAlignment="1" applyProtection="1">
      <alignment vertical="center"/>
      <protection hidden="1"/>
    </xf>
    <xf numFmtId="0" fontId="24" fillId="0" borderId="0" xfId="1" applyFont="1" applyFill="1" applyBorder="1" applyAlignment="1" applyProtection="1">
      <alignment horizontal="centerContinuous"/>
      <protection hidden="1"/>
    </xf>
    <xf numFmtId="0" fontId="1" fillId="0" borderId="0" xfId="1" applyFill="1" applyBorder="1" applyAlignment="1" applyProtection="1">
      <alignment vertical="top"/>
      <protection hidden="1"/>
    </xf>
    <xf numFmtId="0" fontId="1" fillId="0" borderId="0" xfId="1" applyFill="1" applyBorder="1" applyAlignment="1" applyProtection="1">
      <protection hidden="1"/>
    </xf>
    <xf numFmtId="0" fontId="1" fillId="3" borderId="7" xfId="1" applyFill="1" applyBorder="1" applyAlignment="1" applyProtection="1">
      <alignment horizontal="right"/>
      <protection hidden="1"/>
    </xf>
    <xf numFmtId="0" fontId="1" fillId="3" borderId="7" xfId="1" applyFill="1" applyBorder="1" applyAlignment="1" applyProtection="1">
      <alignment horizontal="left"/>
      <protection hidden="1"/>
    </xf>
    <xf numFmtId="0" fontId="1" fillId="3" borderId="13" xfId="1" applyFill="1" applyBorder="1" applyAlignment="1" applyProtection="1">
      <alignment horizontal="right"/>
      <protection hidden="1"/>
    </xf>
    <xf numFmtId="0" fontId="1" fillId="3" borderId="13" xfId="1" applyFill="1" applyBorder="1" applyAlignment="1" applyProtection="1">
      <alignment horizontal="left"/>
      <protection hidden="1"/>
    </xf>
    <xf numFmtId="0" fontId="1" fillId="0" borderId="6" xfId="1" applyFill="1" applyBorder="1" applyAlignment="1" applyProtection="1">
      <protection hidden="1"/>
    </xf>
    <xf numFmtId="0" fontId="1" fillId="0" borderId="6" xfId="1" applyFill="1" applyBorder="1" applyAlignment="1" applyProtection="1">
      <alignment horizontal="right"/>
      <protection hidden="1"/>
    </xf>
    <xf numFmtId="0" fontId="29" fillId="0" borderId="6" xfId="1" applyFont="1" applyFill="1" applyBorder="1" applyAlignment="1" applyProtection="1">
      <alignment horizontal="left"/>
      <protection hidden="1"/>
    </xf>
    <xf numFmtId="0" fontId="29" fillId="0" borderId="0" xfId="1" applyFont="1" applyFill="1" applyBorder="1" applyAlignment="1" applyProtection="1">
      <protection hidden="1"/>
    </xf>
    <xf numFmtId="0" fontId="1" fillId="0" borderId="448" xfId="1" applyBorder="1" applyProtection="1">
      <protection hidden="1"/>
    </xf>
    <xf numFmtId="0" fontId="92" fillId="0" borderId="1" xfId="1" applyFont="1" applyBorder="1" applyAlignment="1" applyProtection="1">
      <alignment vertical="top"/>
      <protection hidden="1"/>
    </xf>
    <xf numFmtId="0" fontId="75" fillId="0" borderId="17" xfId="1" applyFont="1" applyBorder="1" applyAlignment="1" applyProtection="1">
      <alignment horizontal="right"/>
      <protection hidden="1"/>
    </xf>
    <xf numFmtId="0" fontId="64" fillId="0" borderId="47" xfId="1" applyFont="1" applyBorder="1" applyAlignment="1" applyProtection="1">
      <alignment horizontal="left" vertical="top" wrapText="1"/>
      <protection hidden="1"/>
    </xf>
    <xf numFmtId="0" fontId="64" fillId="0" borderId="47" xfId="1" applyFont="1" applyBorder="1" applyAlignment="1" applyProtection="1">
      <alignment horizontal="right" vertical="top" wrapText="1"/>
      <protection hidden="1"/>
    </xf>
    <xf numFmtId="0" fontId="1" fillId="0" borderId="47" xfId="1" applyBorder="1" applyAlignment="1" applyProtection="1">
      <alignment horizontal="left" vertical="top"/>
      <protection hidden="1"/>
    </xf>
    <xf numFmtId="0" fontId="1" fillId="0" borderId="47" xfId="1" applyBorder="1" applyAlignment="1" applyProtection="1">
      <protection hidden="1"/>
    </xf>
    <xf numFmtId="0" fontId="16" fillId="19" borderId="276" xfId="1" applyFont="1" applyFill="1" applyBorder="1" applyAlignment="1" applyProtection="1">
      <alignment horizontal="center" wrapText="1"/>
      <protection hidden="1"/>
    </xf>
    <xf numFmtId="0" fontId="25" fillId="19" borderId="122" xfId="1" applyFont="1" applyFill="1" applyBorder="1" applyAlignment="1" applyProtection="1">
      <alignment horizontal="justify" vertical="top" wrapText="1"/>
      <protection hidden="1"/>
    </xf>
    <xf numFmtId="0" fontId="1" fillId="10" borderId="112" xfId="1" applyFont="1" applyFill="1" applyBorder="1" applyAlignment="1" applyProtection="1">
      <alignment vertical="top" wrapText="1"/>
      <protection hidden="1"/>
    </xf>
    <xf numFmtId="167" fontId="1" fillId="10" borderId="278" xfId="1" applyNumberFormat="1" applyFont="1" applyFill="1" applyBorder="1" applyAlignment="1" applyProtection="1">
      <alignment horizontal="right" vertical="top" wrapText="1"/>
      <protection hidden="1"/>
    </xf>
    <xf numFmtId="0" fontId="1" fillId="10" borderId="255" xfId="1" quotePrefix="1" applyFont="1" applyFill="1" applyBorder="1" applyAlignment="1" applyProtection="1">
      <alignment horizontal="left" vertical="top" wrapText="1"/>
      <protection hidden="1"/>
    </xf>
    <xf numFmtId="3" fontId="25" fillId="0" borderId="134" xfId="1" applyNumberFormat="1" applyFont="1" applyFill="1" applyBorder="1" applyAlignment="1" applyProtection="1">
      <alignment horizontal="right" vertical="top" wrapText="1" indent="2"/>
      <protection locked="0" hidden="1"/>
    </xf>
    <xf numFmtId="3" fontId="25" fillId="0" borderId="363" xfId="1" applyNumberFormat="1" applyFont="1" applyFill="1" applyBorder="1" applyAlignment="1" applyProtection="1">
      <alignment horizontal="right" vertical="top" wrapText="1" indent="2"/>
      <protection locked="0" hidden="1"/>
    </xf>
    <xf numFmtId="3" fontId="25" fillId="0" borderId="478" xfId="1" applyNumberFormat="1" applyFont="1" applyFill="1" applyBorder="1" applyAlignment="1" applyProtection="1">
      <alignment horizontal="right" vertical="top" wrapText="1" indent="1"/>
      <protection locked="0" hidden="1"/>
    </xf>
    <xf numFmtId="3" fontId="25" fillId="17" borderId="279" xfId="1" applyNumberFormat="1" applyFont="1" applyFill="1" applyBorder="1" applyAlignment="1" applyProtection="1">
      <alignment horizontal="right" vertical="top" wrapText="1" indent="1"/>
      <protection hidden="1"/>
    </xf>
    <xf numFmtId="0" fontId="61" fillId="10" borderId="425" xfId="1" applyFont="1" applyFill="1" applyBorder="1" applyAlignment="1" applyProtection="1">
      <alignment horizontal="center" vertical="top" wrapText="1"/>
      <protection hidden="1"/>
    </xf>
    <xf numFmtId="167" fontId="1" fillId="10" borderId="70" xfId="1" applyNumberFormat="1" applyFont="1" applyFill="1" applyBorder="1" applyAlignment="1" applyProtection="1">
      <alignment horizontal="right" vertical="top" wrapText="1"/>
      <protection hidden="1"/>
    </xf>
    <xf numFmtId="0" fontId="1" fillId="10" borderId="280" xfId="1" applyFont="1" applyFill="1" applyBorder="1" applyAlignment="1" applyProtection="1">
      <alignment horizontal="center" vertical="top" wrapText="1"/>
      <protection hidden="1"/>
    </xf>
    <xf numFmtId="3" fontId="25" fillId="0" borderId="438" xfId="1" applyNumberFormat="1" applyFont="1" applyFill="1" applyBorder="1" applyAlignment="1" applyProtection="1">
      <alignment horizontal="right" vertical="top" wrapText="1" indent="2"/>
      <protection locked="0" hidden="1"/>
    </xf>
    <xf numFmtId="3" fontId="25" fillId="0" borderId="477" xfId="1" applyNumberFormat="1" applyFont="1" applyFill="1" applyBorder="1" applyAlignment="1" applyProtection="1">
      <alignment horizontal="right" vertical="top" wrapText="1" indent="2"/>
      <protection locked="0" hidden="1"/>
    </xf>
    <xf numFmtId="3" fontId="25" fillId="0" borderId="472" xfId="1" applyNumberFormat="1" applyFont="1" applyFill="1" applyBorder="1" applyAlignment="1" applyProtection="1">
      <alignment horizontal="right" vertical="top" wrapText="1" indent="1"/>
      <protection locked="0" hidden="1"/>
    </xf>
    <xf numFmtId="3" fontId="25" fillId="0" borderId="439" xfId="1" applyNumberFormat="1" applyFont="1" applyFill="1" applyBorder="1" applyAlignment="1" applyProtection="1">
      <alignment horizontal="right" vertical="top" wrapText="1" indent="1"/>
      <protection locked="0" hidden="1"/>
    </xf>
    <xf numFmtId="3" fontId="25" fillId="0" borderId="479" xfId="1" applyNumberFormat="1" applyFont="1" applyFill="1" applyBorder="1" applyAlignment="1" applyProtection="1">
      <alignment horizontal="right" vertical="top" wrapText="1" indent="1"/>
      <protection locked="0" hidden="1"/>
    </xf>
    <xf numFmtId="0" fontId="25" fillId="0" borderId="7" xfId="1" applyFont="1" applyBorder="1" applyAlignment="1" applyProtection="1">
      <alignment vertical="center"/>
      <protection hidden="1"/>
    </xf>
    <xf numFmtId="0" fontId="25" fillId="10" borderId="256" xfId="1" applyFont="1" applyFill="1" applyBorder="1" applyAlignment="1" applyProtection="1">
      <alignment horizontal="center" vertical="center" wrapText="1"/>
      <protection hidden="1"/>
    </xf>
    <xf numFmtId="0" fontId="25" fillId="10" borderId="113" xfId="1" applyFont="1" applyFill="1" applyBorder="1" applyAlignment="1" applyProtection="1">
      <alignment horizontal="center" vertical="center" wrapText="1"/>
      <protection hidden="1"/>
    </xf>
    <xf numFmtId="0" fontId="1" fillId="10" borderId="113" xfId="1" applyFont="1" applyFill="1" applyBorder="1" applyAlignment="1" applyProtection="1">
      <alignment vertical="center" wrapText="1"/>
      <protection hidden="1"/>
    </xf>
    <xf numFmtId="168" fontId="1" fillId="10" borderId="70" xfId="1" quotePrefix="1" applyNumberFormat="1" applyFont="1" applyFill="1" applyBorder="1" applyAlignment="1" applyProtection="1">
      <alignment horizontal="right" vertical="center" wrapText="1"/>
      <protection hidden="1"/>
    </xf>
    <xf numFmtId="0" fontId="1" fillId="10" borderId="129" xfId="1" quotePrefix="1" applyFont="1" applyFill="1" applyBorder="1" applyAlignment="1" applyProtection="1">
      <alignment horizontal="left" vertical="center" wrapText="1"/>
      <protection hidden="1"/>
    </xf>
    <xf numFmtId="0" fontId="1" fillId="10" borderId="280" xfId="1" applyFont="1" applyFill="1" applyBorder="1" applyAlignment="1" applyProtection="1">
      <alignment horizontal="center" vertical="center" wrapText="1"/>
      <protection hidden="1"/>
    </xf>
    <xf numFmtId="3" fontId="25" fillId="0" borderId="438" xfId="1" applyNumberFormat="1" applyFont="1" applyFill="1" applyBorder="1" applyAlignment="1" applyProtection="1">
      <alignment horizontal="right" vertical="center" wrapText="1"/>
      <protection locked="0" hidden="1"/>
    </xf>
    <xf numFmtId="3" fontId="25" fillId="0" borderId="477" xfId="1" applyNumberFormat="1" applyFont="1" applyFill="1" applyBorder="1" applyAlignment="1" applyProtection="1">
      <alignment horizontal="right" vertical="center" wrapText="1"/>
      <protection locked="0" hidden="1"/>
    </xf>
    <xf numFmtId="3" fontId="25" fillId="0" borderId="479" xfId="1" applyNumberFormat="1" applyFont="1" applyFill="1" applyBorder="1" applyAlignment="1" applyProtection="1">
      <alignment horizontal="right" vertical="center" wrapText="1" indent="1"/>
      <protection locked="0" hidden="1"/>
    </xf>
    <xf numFmtId="3" fontId="25" fillId="17" borderId="140" xfId="1" applyNumberFormat="1" applyFont="1" applyFill="1" applyBorder="1" applyAlignment="1" applyProtection="1">
      <alignment horizontal="right" vertical="center" wrapText="1"/>
      <protection hidden="1"/>
    </xf>
    <xf numFmtId="0" fontId="25" fillId="0" borderId="4" xfId="1" applyFont="1" applyBorder="1" applyAlignment="1" applyProtection="1">
      <alignment vertical="center"/>
      <protection hidden="1"/>
    </xf>
    <xf numFmtId="0" fontId="25" fillId="0" borderId="1" xfId="1" applyFont="1" applyBorder="1" applyAlignment="1" applyProtection="1">
      <alignment vertical="center"/>
      <protection hidden="1"/>
    </xf>
    <xf numFmtId="0" fontId="1" fillId="10" borderId="0" xfId="1" applyFont="1" applyFill="1" applyBorder="1" applyAlignment="1" applyProtection="1">
      <alignment horizontal="center" vertical="top" wrapText="1"/>
      <protection hidden="1"/>
    </xf>
    <xf numFmtId="0" fontId="25" fillId="10" borderId="127" xfId="1" applyFont="1" applyFill="1" applyBorder="1" applyAlignment="1" applyProtection="1">
      <alignment vertical="top" wrapText="1"/>
      <protection hidden="1"/>
    </xf>
    <xf numFmtId="168" fontId="25" fillId="10" borderId="70" xfId="1" applyNumberFormat="1" applyFont="1" applyFill="1" applyBorder="1" applyAlignment="1" applyProtection="1">
      <alignment horizontal="right" vertical="top" wrapText="1"/>
      <protection hidden="1"/>
    </xf>
    <xf numFmtId="0" fontId="25" fillId="10" borderId="426" xfId="1" quotePrefix="1" applyFont="1" applyFill="1" applyBorder="1" applyAlignment="1" applyProtection="1">
      <alignment horizontal="left" vertical="top" wrapText="1"/>
      <protection hidden="1"/>
    </xf>
    <xf numFmtId="3" fontId="25" fillId="0" borderId="480" xfId="1" applyNumberFormat="1" applyFont="1" applyFill="1" applyBorder="1" applyAlignment="1" applyProtection="1">
      <alignment horizontal="right" vertical="top" wrapText="1" indent="1"/>
      <protection locked="0" hidden="1"/>
    </xf>
    <xf numFmtId="3" fontId="25" fillId="0" borderId="481" xfId="1" applyNumberFormat="1" applyFont="1" applyFill="1" applyBorder="1" applyAlignment="1" applyProtection="1">
      <alignment horizontal="right" vertical="top" wrapText="1" indent="1"/>
      <protection locked="0" hidden="1"/>
    </xf>
    <xf numFmtId="3" fontId="25" fillId="0" borderId="482" xfId="1" applyNumberFormat="1" applyFont="1" applyFill="1" applyBorder="1" applyAlignment="1" applyProtection="1">
      <alignment horizontal="right" vertical="top" wrapText="1" indent="1"/>
      <protection locked="0" hidden="1"/>
    </xf>
    <xf numFmtId="0" fontId="16" fillId="10" borderId="113" xfId="1" applyFont="1" applyFill="1" applyBorder="1" applyAlignment="1" applyProtection="1">
      <alignment vertical="center" wrapText="1"/>
      <protection hidden="1"/>
    </xf>
    <xf numFmtId="0" fontId="1" fillId="10" borderId="113" xfId="1" applyFont="1" applyFill="1" applyBorder="1" applyAlignment="1" applyProtection="1">
      <alignment horizontal="center" vertical="center" wrapText="1"/>
      <protection hidden="1"/>
    </xf>
    <xf numFmtId="3" fontId="25" fillId="0" borderId="440" xfId="1" applyNumberFormat="1" applyFont="1" applyFill="1" applyBorder="1" applyAlignment="1" applyProtection="1">
      <alignment horizontal="right" vertical="center" wrapText="1"/>
      <protection locked="0" hidden="1"/>
    </xf>
    <xf numFmtId="3" fontId="16" fillId="36" borderId="487" xfId="1" applyNumberFormat="1" applyFont="1" applyFill="1" applyBorder="1" applyAlignment="1" applyProtection="1">
      <alignment horizontal="right" vertical="center" wrapText="1" indent="1"/>
      <protection hidden="1"/>
    </xf>
    <xf numFmtId="3" fontId="16" fillId="36" borderId="474" xfId="1" applyNumberFormat="1" applyFont="1" applyFill="1" applyBorder="1" applyAlignment="1" applyProtection="1">
      <alignment horizontal="right" vertical="center" wrapText="1" indent="1"/>
      <protection hidden="1"/>
    </xf>
    <xf numFmtId="3" fontId="16" fillId="36" borderId="486" xfId="1" applyNumberFormat="1" applyFont="1" applyFill="1" applyBorder="1" applyAlignment="1" applyProtection="1">
      <alignment horizontal="right" vertical="center" wrapText="1" indent="1"/>
      <protection hidden="1"/>
    </xf>
    <xf numFmtId="0" fontId="25" fillId="10" borderId="425" xfId="1" applyFont="1" applyFill="1" applyBorder="1" applyAlignment="1" applyProtection="1">
      <alignment horizontal="center" vertical="top" wrapText="1"/>
      <protection hidden="1"/>
    </xf>
    <xf numFmtId="0" fontId="1" fillId="10" borderId="113" xfId="1" applyFont="1" applyFill="1" applyBorder="1" applyAlignment="1" applyProtection="1">
      <alignment vertical="top" wrapText="1"/>
      <protection hidden="1"/>
    </xf>
    <xf numFmtId="0" fontId="1" fillId="10" borderId="70" xfId="1" quotePrefix="1" applyFont="1" applyFill="1" applyBorder="1" applyAlignment="1" applyProtection="1">
      <alignment horizontal="right" vertical="top" wrapText="1"/>
      <protection hidden="1"/>
    </xf>
    <xf numFmtId="0" fontId="25" fillId="10" borderId="280" xfId="1" applyFont="1" applyFill="1" applyBorder="1" applyAlignment="1" applyProtection="1">
      <alignment horizontal="center" vertical="top" wrapText="1"/>
      <protection hidden="1"/>
    </xf>
    <xf numFmtId="3" fontId="25" fillId="0" borderId="236" xfId="1" applyNumberFormat="1" applyFont="1" applyFill="1" applyBorder="1" applyAlignment="1" applyProtection="1">
      <alignment horizontal="right" vertical="top" wrapText="1" indent="2"/>
      <protection locked="0" hidden="1"/>
    </xf>
    <xf numFmtId="3" fontId="25" fillId="0" borderId="364" xfId="1" applyNumberFormat="1" applyFont="1" applyFill="1" applyBorder="1" applyAlignment="1" applyProtection="1">
      <alignment horizontal="right" vertical="top" wrapText="1" indent="2"/>
      <protection locked="0" hidden="1"/>
    </xf>
    <xf numFmtId="0" fontId="1" fillId="10" borderId="70" xfId="1" applyFont="1" applyFill="1" applyBorder="1" applyAlignment="1" applyProtection="1">
      <alignment horizontal="right" vertical="top" wrapText="1"/>
      <protection hidden="1"/>
    </xf>
    <xf numFmtId="3" fontId="25" fillId="0" borderId="483" xfId="1" applyNumberFormat="1" applyFont="1" applyFill="1" applyBorder="1" applyAlignment="1" applyProtection="1">
      <alignment horizontal="right" vertical="top" wrapText="1" indent="1"/>
      <protection locked="0" hidden="1"/>
    </xf>
    <xf numFmtId="0" fontId="61" fillId="10" borderId="425" xfId="1" applyFont="1" applyFill="1" applyBorder="1" applyAlignment="1" applyProtection="1">
      <alignment horizontal="center" vertical="center" wrapText="1"/>
      <protection hidden="1"/>
    </xf>
    <xf numFmtId="0" fontId="1" fillId="10" borderId="70" xfId="1" quotePrefix="1" applyFont="1" applyFill="1" applyBorder="1" applyAlignment="1" applyProtection="1">
      <alignment horizontal="right" vertical="center" wrapText="1"/>
      <protection hidden="1"/>
    </xf>
    <xf numFmtId="0" fontId="25" fillId="10" borderId="426" xfId="1" quotePrefix="1" applyFont="1" applyFill="1" applyBorder="1" applyAlignment="1" applyProtection="1">
      <alignment horizontal="left" vertical="center" wrapText="1"/>
      <protection hidden="1"/>
    </xf>
    <xf numFmtId="3" fontId="25" fillId="0" borderId="236" xfId="1" applyNumberFormat="1" applyFont="1" applyFill="1" applyBorder="1" applyAlignment="1" applyProtection="1">
      <alignment horizontal="right" vertical="center" wrapText="1"/>
      <protection locked="0" hidden="1"/>
    </xf>
    <xf numFmtId="3" fontId="25" fillId="0" borderId="364" xfId="1" applyNumberFormat="1" applyFont="1" applyFill="1" applyBorder="1" applyAlignment="1" applyProtection="1">
      <alignment horizontal="right" vertical="center" wrapText="1"/>
      <protection locked="0" hidden="1"/>
    </xf>
    <xf numFmtId="3" fontId="25" fillId="0" borderId="367" xfId="1" applyNumberFormat="1" applyFont="1" applyFill="1" applyBorder="1" applyAlignment="1" applyProtection="1">
      <alignment horizontal="right" vertical="center" wrapText="1" indent="1"/>
      <protection locked="0" hidden="1"/>
    </xf>
    <xf numFmtId="3" fontId="25" fillId="0" borderId="237" xfId="1" applyNumberFormat="1" applyFont="1" applyFill="1" applyBorder="1" applyAlignment="1" applyProtection="1">
      <alignment horizontal="right" vertical="center" wrapText="1" indent="1"/>
      <protection locked="0" hidden="1"/>
    </xf>
    <xf numFmtId="3" fontId="25" fillId="0" borderId="483" xfId="1" applyNumberFormat="1" applyFont="1" applyFill="1" applyBorder="1" applyAlignment="1" applyProtection="1">
      <alignment horizontal="right" vertical="center" wrapText="1" indent="1"/>
      <protection locked="0" hidden="1"/>
    </xf>
    <xf numFmtId="0" fontId="1" fillId="10" borderId="127" xfId="1" applyFont="1" applyFill="1" applyBorder="1" applyAlignment="1" applyProtection="1">
      <alignment vertical="top" wrapText="1"/>
      <protection hidden="1"/>
    </xf>
    <xf numFmtId="3" fontId="25" fillId="0" borderId="484" xfId="1" applyNumberFormat="1" applyFont="1" applyFill="1" applyBorder="1" applyAlignment="1" applyProtection="1">
      <alignment horizontal="right" vertical="top" wrapText="1" indent="1"/>
      <protection locked="0" hidden="1"/>
    </xf>
    <xf numFmtId="0" fontId="1" fillId="10" borderId="425" xfId="1" applyFont="1" applyFill="1" applyBorder="1" applyAlignment="1" applyProtection="1">
      <alignment horizontal="center" vertical="center" wrapText="1"/>
      <protection hidden="1"/>
    </xf>
    <xf numFmtId="0" fontId="1" fillId="10" borderId="113" xfId="1" applyFont="1" applyFill="1" applyBorder="1" applyAlignment="1" applyProtection="1">
      <alignment horizontal="center" vertical="top" wrapText="1"/>
      <protection hidden="1"/>
    </xf>
    <xf numFmtId="3" fontId="25" fillId="0" borderId="485" xfId="1" applyNumberFormat="1" applyFont="1" applyFill="1" applyBorder="1" applyAlignment="1" applyProtection="1">
      <alignment horizontal="right" vertical="top" wrapText="1" indent="2"/>
      <protection locked="0" hidden="1"/>
    </xf>
    <xf numFmtId="3" fontId="25" fillId="0" borderId="237" xfId="1" applyNumberFormat="1" applyFont="1" applyFill="1" applyBorder="1" applyAlignment="1" applyProtection="1">
      <alignment horizontal="right" vertical="top" wrapText="1" indent="2"/>
      <protection locked="0" hidden="1"/>
    </xf>
    <xf numFmtId="0" fontId="25" fillId="10" borderId="113" xfId="1" applyFont="1" applyFill="1" applyBorder="1" applyAlignment="1" applyProtection="1">
      <alignment vertical="top" wrapText="1"/>
      <protection hidden="1"/>
    </xf>
    <xf numFmtId="0" fontId="25" fillId="0" borderId="455" xfId="1" applyFont="1" applyBorder="1" applyProtection="1">
      <protection hidden="1"/>
    </xf>
    <xf numFmtId="0" fontId="25" fillId="10" borderId="263" xfId="1" applyFont="1" applyFill="1" applyBorder="1" applyAlignment="1" applyProtection="1">
      <alignment vertical="top" wrapText="1"/>
      <protection hidden="1"/>
    </xf>
    <xf numFmtId="0" fontId="25" fillId="10" borderId="281" xfId="1" applyFont="1" applyFill="1" applyBorder="1" applyAlignment="1" applyProtection="1">
      <alignment horizontal="right" vertical="top" wrapText="1"/>
      <protection hidden="1"/>
    </xf>
    <xf numFmtId="0" fontId="25" fillId="0" borderId="456" xfId="1" applyFont="1" applyBorder="1" applyProtection="1">
      <protection hidden="1"/>
    </xf>
    <xf numFmtId="0" fontId="50" fillId="10" borderId="426" xfId="1" applyFont="1" applyFill="1" applyBorder="1" applyAlignment="1" applyProtection="1">
      <alignment horizontal="left" vertical="top" wrapText="1"/>
      <protection hidden="1"/>
    </xf>
    <xf numFmtId="3" fontId="25" fillId="2" borderId="282" xfId="1" applyNumberFormat="1" applyFont="1" applyFill="1" applyBorder="1" applyAlignment="1" applyProtection="1">
      <alignment horizontal="right" vertical="top" wrapText="1" indent="3"/>
      <protection locked="0" hidden="1"/>
    </xf>
    <xf numFmtId="0" fontId="50" fillId="10" borderId="70" xfId="1" applyFont="1" applyFill="1" applyBorder="1" applyAlignment="1" applyProtection="1">
      <alignment horizontal="right" vertical="top" wrapText="1"/>
      <protection hidden="1"/>
    </xf>
    <xf numFmtId="0" fontId="50" fillId="10" borderId="128" xfId="1" applyFont="1" applyFill="1" applyBorder="1" applyAlignment="1" applyProtection="1">
      <alignment horizontal="right" vertical="top" wrapText="1"/>
      <protection hidden="1"/>
    </xf>
    <xf numFmtId="0" fontId="50" fillId="10" borderId="126" xfId="1" applyFont="1" applyFill="1" applyBorder="1" applyAlignment="1" applyProtection="1">
      <alignment horizontal="left" vertical="top" wrapText="1"/>
      <protection hidden="1"/>
    </xf>
    <xf numFmtId="3" fontId="25" fillId="0" borderId="241" xfId="1" applyNumberFormat="1" applyFont="1" applyFill="1" applyBorder="1" applyAlignment="1" applyProtection="1">
      <alignment horizontal="right" vertical="top" wrapText="1" indent="2"/>
      <protection locked="0" hidden="1"/>
    </xf>
    <xf numFmtId="0" fontId="16" fillId="10" borderId="256" xfId="1" applyFont="1" applyFill="1" applyBorder="1" applyAlignment="1" applyProtection="1">
      <alignment horizontal="center" vertical="top" wrapText="1"/>
      <protection hidden="1"/>
    </xf>
    <xf numFmtId="0" fontId="16" fillId="10" borderId="125" xfId="1" applyFont="1" applyFill="1" applyBorder="1" applyAlignment="1" applyProtection="1">
      <alignment horizontal="center" vertical="top" wrapText="1"/>
      <protection hidden="1"/>
    </xf>
    <xf numFmtId="0" fontId="16" fillId="10" borderId="31" xfId="1" applyFont="1" applyFill="1" applyBorder="1" applyAlignment="1" applyProtection="1">
      <alignment vertical="center" wrapText="1"/>
      <protection hidden="1"/>
    </xf>
    <xf numFmtId="0" fontId="16" fillId="10" borderId="32" xfId="1" applyFont="1" applyFill="1" applyBorder="1" applyAlignment="1" applyProtection="1">
      <alignment horizontal="right" vertical="center" wrapText="1"/>
      <protection hidden="1"/>
    </xf>
    <xf numFmtId="0" fontId="16" fillId="10" borderId="34" xfId="1" applyFont="1" applyFill="1" applyBorder="1" applyAlignment="1" applyProtection="1">
      <alignment horizontal="left" vertical="center" wrapText="1"/>
      <protection hidden="1"/>
    </xf>
    <xf numFmtId="0" fontId="16" fillId="10" borderId="34" xfId="1" applyFont="1" applyFill="1" applyBorder="1" applyAlignment="1" applyProtection="1">
      <alignment horizontal="center" vertical="center" wrapText="1"/>
      <protection hidden="1"/>
    </xf>
    <xf numFmtId="3" fontId="25" fillId="17" borderId="284" xfId="1" applyNumberFormat="1" applyFont="1" applyFill="1" applyBorder="1" applyAlignment="1" applyProtection="1">
      <alignment horizontal="right" vertical="center" wrapText="1"/>
      <protection hidden="1"/>
    </xf>
    <xf numFmtId="3" fontId="25" fillId="17" borderId="285" xfId="1" applyNumberFormat="1" applyFont="1" applyFill="1" applyBorder="1" applyAlignment="1" applyProtection="1">
      <alignment horizontal="right" vertical="center" wrapText="1"/>
      <protection hidden="1"/>
    </xf>
    <xf numFmtId="3" fontId="16" fillId="17" borderId="469" xfId="1" applyNumberFormat="1" applyFont="1" applyFill="1" applyBorder="1" applyAlignment="1" applyProtection="1">
      <alignment horizontal="right" vertical="top" wrapText="1" indent="1"/>
      <protection hidden="1"/>
    </xf>
    <xf numFmtId="3" fontId="16" fillId="17" borderId="498" xfId="1" applyNumberFormat="1" applyFont="1" applyFill="1" applyBorder="1" applyAlignment="1" applyProtection="1">
      <alignment horizontal="right" vertical="top" wrapText="1" indent="1"/>
      <protection hidden="1"/>
    </xf>
    <xf numFmtId="0" fontId="25" fillId="10" borderId="125" xfId="1" applyFont="1" applyFill="1" applyBorder="1" applyAlignment="1" applyProtection="1">
      <alignment vertical="center" wrapText="1"/>
      <protection hidden="1"/>
    </xf>
    <xf numFmtId="0" fontId="1" fillId="10" borderId="31" xfId="1" applyFont="1" applyFill="1" applyBorder="1" applyAlignment="1" applyProtection="1">
      <alignment vertical="center" wrapText="1"/>
      <protection locked="0" hidden="1"/>
    </xf>
    <xf numFmtId="0" fontId="1" fillId="10" borderId="32" xfId="1" applyFont="1" applyFill="1" applyBorder="1" applyAlignment="1" applyProtection="1">
      <alignment vertical="center" wrapText="1"/>
      <protection hidden="1"/>
    </xf>
    <xf numFmtId="0" fontId="1" fillId="10" borderId="34" xfId="1" applyFont="1" applyFill="1" applyBorder="1" applyAlignment="1" applyProtection="1">
      <alignment vertical="center" wrapText="1"/>
      <protection hidden="1"/>
    </xf>
    <xf numFmtId="0" fontId="1" fillId="10" borderId="33" xfId="1" applyFont="1" applyFill="1" applyBorder="1" applyAlignment="1" applyProtection="1">
      <alignment horizontal="center" vertical="center" wrapText="1"/>
      <protection hidden="1"/>
    </xf>
    <xf numFmtId="3" fontId="25" fillId="2" borderId="273" xfId="1" applyNumberFormat="1" applyFont="1" applyFill="1" applyBorder="1" applyAlignment="1" applyProtection="1">
      <alignment vertical="center" wrapText="1"/>
      <protection locked="0" hidden="1"/>
    </xf>
    <xf numFmtId="3" fontId="25" fillId="0" borderId="446" xfId="1" applyNumberFormat="1" applyFont="1" applyFill="1" applyBorder="1" applyAlignment="1" applyProtection="1">
      <alignment vertical="center" wrapText="1"/>
      <protection locked="0" hidden="1"/>
    </xf>
    <xf numFmtId="165" fontId="1" fillId="36" borderId="32" xfId="1" applyNumberFormat="1" applyFont="1" applyFill="1" applyBorder="1" applyAlignment="1" applyProtection="1">
      <alignment horizontal="right" vertical="center" wrapText="1" indent="1"/>
      <protection hidden="1"/>
    </xf>
    <xf numFmtId="0" fontId="16" fillId="10" borderId="441" xfId="1" applyFont="1" applyFill="1" applyBorder="1" applyAlignment="1" applyProtection="1">
      <alignment horizontal="center" vertical="center" wrapText="1"/>
      <protection hidden="1"/>
    </xf>
    <xf numFmtId="0" fontId="16" fillId="10" borderId="156" xfId="1" applyFont="1" applyFill="1" applyBorder="1" applyAlignment="1" applyProtection="1">
      <alignment horizontal="center" vertical="center" wrapText="1"/>
      <protection hidden="1"/>
    </xf>
    <xf numFmtId="0" fontId="24" fillId="10" borderId="156" xfId="1" applyFont="1" applyFill="1" applyBorder="1" applyAlignment="1" applyProtection="1">
      <alignment vertical="center" wrapText="1"/>
      <protection hidden="1"/>
    </xf>
    <xf numFmtId="0" fontId="24" fillId="10" borderId="195" xfId="1" applyFont="1" applyFill="1" applyBorder="1" applyAlignment="1" applyProtection="1">
      <alignment horizontal="right" vertical="center" wrapText="1"/>
      <protection hidden="1"/>
    </xf>
    <xf numFmtId="3" fontId="16" fillId="17" borderId="286" xfId="1" applyNumberFormat="1" applyFont="1" applyFill="1" applyBorder="1" applyAlignment="1" applyProtection="1">
      <alignment horizontal="right" vertical="center" wrapText="1"/>
      <protection hidden="1"/>
    </xf>
    <xf numFmtId="3" fontId="16" fillId="17" borderId="287" xfId="1" applyNumberFormat="1" applyFont="1" applyFill="1" applyBorder="1" applyAlignment="1" applyProtection="1">
      <alignment horizontal="right" vertical="center" wrapText="1"/>
      <protection hidden="1"/>
    </xf>
    <xf numFmtId="3" fontId="16" fillId="17" borderId="315" xfId="1" applyNumberFormat="1" applyFont="1" applyFill="1" applyBorder="1" applyAlignment="1" applyProtection="1">
      <alignment horizontal="right" vertical="center" wrapText="1" indent="1"/>
      <protection hidden="1"/>
    </xf>
    <xf numFmtId="3" fontId="16" fillId="17" borderId="195" xfId="1" applyNumberFormat="1" applyFont="1" applyFill="1" applyBorder="1" applyAlignment="1" applyProtection="1">
      <alignment horizontal="right" vertical="center" wrapText="1" indent="1"/>
      <protection hidden="1"/>
    </xf>
    <xf numFmtId="3" fontId="16" fillId="17" borderId="219" xfId="1" applyNumberFormat="1" applyFont="1" applyFill="1" applyBorder="1" applyAlignment="1" applyProtection="1">
      <alignment horizontal="right" vertical="center" wrapText="1" indent="1"/>
      <protection hidden="1"/>
    </xf>
    <xf numFmtId="0" fontId="25" fillId="0" borderId="13" xfId="1" applyFont="1" applyBorder="1" applyProtection="1">
      <protection hidden="1"/>
    </xf>
    <xf numFmtId="0" fontId="1" fillId="0" borderId="7" xfId="1" applyFont="1" applyBorder="1" applyAlignment="1" applyProtection="1">
      <alignment wrapText="1"/>
      <protection hidden="1"/>
    </xf>
    <xf numFmtId="0" fontId="109" fillId="0" borderId="1" xfId="1" applyFont="1" applyBorder="1" applyProtection="1">
      <protection hidden="1"/>
    </xf>
    <xf numFmtId="0" fontId="25" fillId="0" borderId="1" xfId="1" applyFont="1" applyBorder="1" applyAlignment="1" applyProtection="1">
      <alignment horizontal="right"/>
      <protection hidden="1"/>
    </xf>
    <xf numFmtId="0" fontId="25" fillId="0" borderId="1" xfId="1" applyFont="1" applyBorder="1" applyAlignment="1" applyProtection="1">
      <alignment horizontal="left"/>
      <protection hidden="1"/>
    </xf>
    <xf numFmtId="0" fontId="25" fillId="0" borderId="1" xfId="1" applyFont="1" applyBorder="1" applyAlignment="1" applyProtection="1">
      <alignment horizontal="left" indent="3"/>
      <protection hidden="1"/>
    </xf>
    <xf numFmtId="0" fontId="106" fillId="0" borderId="1" xfId="1" applyFont="1" applyBorder="1" applyAlignment="1" applyProtection="1">
      <alignment vertical="center"/>
      <protection hidden="1"/>
    </xf>
    <xf numFmtId="0" fontId="25" fillId="0" borderId="0" xfId="1" applyFont="1" applyAlignment="1" applyProtection="1">
      <alignment horizontal="right"/>
      <protection hidden="1"/>
    </xf>
    <xf numFmtId="0" fontId="25" fillId="0" borderId="0" xfId="1" applyFont="1" applyAlignment="1" applyProtection="1">
      <alignment horizontal="left"/>
      <protection hidden="1"/>
    </xf>
    <xf numFmtId="0" fontId="25" fillId="0" borderId="0" xfId="1" applyFont="1" applyAlignment="1" applyProtection="1">
      <alignment horizontal="left" indent="3"/>
      <protection hidden="1"/>
    </xf>
    <xf numFmtId="0" fontId="1" fillId="3" borderId="13" xfId="1" applyFill="1" applyBorder="1" applyAlignment="1" applyProtection="1">
      <protection hidden="1"/>
    </xf>
    <xf numFmtId="0" fontId="29" fillId="0" borderId="6" xfId="1" applyFont="1" applyFill="1" applyBorder="1" applyAlignment="1" applyProtection="1">
      <protection hidden="1"/>
    </xf>
    <xf numFmtId="0" fontId="16" fillId="17" borderId="128" xfId="1" applyFont="1" applyFill="1" applyBorder="1" applyAlignment="1" applyProtection="1">
      <alignment horizontal="left" vertical="center" indent="1"/>
      <protection hidden="1"/>
    </xf>
    <xf numFmtId="0" fontId="16" fillId="17" borderId="0" xfId="1" applyFont="1" applyFill="1" applyBorder="1" applyAlignment="1" applyProtection="1">
      <alignment horizontal="left" vertical="center" indent="1"/>
      <protection hidden="1"/>
    </xf>
    <xf numFmtId="0" fontId="16" fillId="17" borderId="129" xfId="1" applyFont="1" applyFill="1" applyBorder="1" applyAlignment="1" applyProtection="1">
      <alignment horizontal="left" vertical="center" indent="1"/>
      <protection hidden="1"/>
    </xf>
    <xf numFmtId="0" fontId="25" fillId="0" borderId="449" xfId="1" applyFont="1" applyFill="1" applyBorder="1" applyAlignment="1" applyProtection="1">
      <protection hidden="1"/>
    </xf>
    <xf numFmtId="0" fontId="1" fillId="0" borderId="3" xfId="1" applyFill="1" applyBorder="1" applyAlignment="1" applyProtection="1">
      <protection hidden="1"/>
    </xf>
    <xf numFmtId="0" fontId="1" fillId="0" borderId="3" xfId="1" applyFill="1" applyBorder="1" applyProtection="1">
      <protection hidden="1"/>
    </xf>
    <xf numFmtId="0" fontId="75" fillId="0" borderId="17" xfId="1" applyFont="1" applyBorder="1" applyAlignment="1" applyProtection="1">
      <protection hidden="1"/>
    </xf>
    <xf numFmtId="0" fontId="76" fillId="0" borderId="13" xfId="1" applyFont="1" applyBorder="1" applyProtection="1">
      <protection hidden="1"/>
    </xf>
    <xf numFmtId="0" fontId="23" fillId="0" borderId="249" xfId="1" applyFont="1" applyBorder="1" applyAlignment="1" applyProtection="1">
      <protection hidden="1"/>
    </xf>
    <xf numFmtId="0" fontId="4" fillId="0" borderId="47" xfId="1" applyFont="1" applyBorder="1" applyAlignment="1" applyProtection="1">
      <alignment horizontal="justify"/>
      <protection hidden="1"/>
    </xf>
    <xf numFmtId="0" fontId="81" fillId="0" borderId="47" xfId="1" applyFont="1" applyBorder="1" applyAlignment="1" applyProtection="1">
      <alignment horizontal="centerContinuous"/>
      <protection hidden="1"/>
    </xf>
    <xf numFmtId="0" fontId="16" fillId="19" borderId="61" xfId="1" applyFont="1" applyFill="1" applyBorder="1" applyAlignment="1" applyProtection="1">
      <alignment horizontal="justify" vertical="top" wrapText="1"/>
      <protection hidden="1"/>
    </xf>
    <xf numFmtId="0" fontId="25" fillId="0" borderId="3" xfId="1" applyFont="1" applyBorder="1" applyProtection="1">
      <protection hidden="1"/>
    </xf>
    <xf numFmtId="0" fontId="1" fillId="10" borderId="278" xfId="1" applyFont="1" applyFill="1" applyBorder="1" applyAlignment="1" applyProtection="1">
      <alignment horizontal="right" vertical="top" wrapText="1"/>
      <protection hidden="1"/>
    </xf>
    <xf numFmtId="0" fontId="1" fillId="10" borderId="128" xfId="1" applyFont="1" applyFill="1" applyBorder="1" applyAlignment="1" applyProtection="1">
      <alignment horizontal="right" vertical="center" wrapText="1"/>
      <protection hidden="1"/>
    </xf>
    <xf numFmtId="3" fontId="25" fillId="0" borderId="439" xfId="1" applyNumberFormat="1" applyFont="1" applyFill="1" applyBorder="1" applyAlignment="1" applyProtection="1">
      <alignment horizontal="right" vertical="center" wrapText="1"/>
      <protection locked="0" hidden="1"/>
    </xf>
    <xf numFmtId="0" fontId="25" fillId="10" borderId="425" xfId="1" applyFont="1" applyFill="1" applyBorder="1" applyAlignment="1" applyProtection="1">
      <alignment vertical="top" wrapText="1"/>
      <protection hidden="1"/>
    </xf>
    <xf numFmtId="0" fontId="25" fillId="10" borderId="70" xfId="1" applyFont="1" applyFill="1" applyBorder="1" applyAlignment="1" applyProtection="1">
      <alignment vertical="top" wrapText="1"/>
      <protection hidden="1"/>
    </xf>
    <xf numFmtId="0" fontId="25" fillId="10" borderId="264" xfId="1" applyFont="1" applyFill="1" applyBorder="1" applyAlignment="1" applyProtection="1">
      <alignment vertical="top" wrapText="1"/>
      <protection hidden="1"/>
    </xf>
    <xf numFmtId="0" fontId="25" fillId="10" borderId="425" xfId="1" applyFont="1" applyFill="1" applyBorder="1" applyAlignment="1" applyProtection="1">
      <alignment horizontal="right" vertical="top" wrapText="1"/>
      <protection hidden="1"/>
    </xf>
    <xf numFmtId="3" fontId="25" fillId="3" borderId="236" xfId="1" applyNumberFormat="1" applyFont="1" applyFill="1" applyBorder="1" applyAlignment="1" applyProtection="1">
      <alignment horizontal="right" vertical="top" wrapText="1" indent="2"/>
      <protection locked="0" hidden="1"/>
    </xf>
    <xf numFmtId="3" fontId="25" fillId="3" borderId="364" xfId="1" applyNumberFormat="1" applyFont="1" applyFill="1" applyBorder="1" applyAlignment="1" applyProtection="1">
      <alignment horizontal="right" vertical="top" wrapText="1" indent="2"/>
      <protection locked="0" hidden="1"/>
    </xf>
    <xf numFmtId="0" fontId="50" fillId="10" borderId="425" xfId="1" applyFont="1" applyFill="1" applyBorder="1" applyAlignment="1" applyProtection="1">
      <alignment horizontal="right" vertical="top" wrapText="1"/>
      <protection hidden="1"/>
    </xf>
    <xf numFmtId="0" fontId="50" fillId="10" borderId="0" xfId="1" applyFont="1" applyFill="1" applyBorder="1" applyAlignment="1" applyProtection="1">
      <alignment horizontal="right" vertical="top" wrapText="1"/>
      <protection hidden="1"/>
    </xf>
    <xf numFmtId="3" fontId="25" fillId="3" borderId="241" xfId="1" applyNumberFormat="1" applyFont="1" applyFill="1" applyBorder="1" applyAlignment="1" applyProtection="1">
      <alignment horizontal="right" vertical="top" wrapText="1" indent="2"/>
      <protection locked="0" hidden="1"/>
    </xf>
    <xf numFmtId="3" fontId="25" fillId="3" borderId="365" xfId="1" applyNumberFormat="1" applyFont="1" applyFill="1" applyBorder="1" applyAlignment="1" applyProtection="1">
      <alignment horizontal="right" vertical="top" wrapText="1" indent="2"/>
      <protection locked="0" hidden="1"/>
    </xf>
    <xf numFmtId="0" fontId="16" fillId="10" borderId="31" xfId="1" applyFont="1" applyFill="1" applyBorder="1" applyAlignment="1" applyProtection="1">
      <alignment vertical="top" wrapText="1"/>
      <protection hidden="1"/>
    </xf>
    <xf numFmtId="0" fontId="16" fillId="10" borderId="33" xfId="1" applyFont="1" applyFill="1" applyBorder="1" applyAlignment="1" applyProtection="1">
      <alignment horizontal="right" vertical="top" wrapText="1"/>
      <protection hidden="1"/>
    </xf>
    <xf numFmtId="0" fontId="16" fillId="10" borderId="34" xfId="1" applyFont="1" applyFill="1" applyBorder="1" applyAlignment="1" applyProtection="1">
      <alignment horizontal="left" vertical="top" wrapText="1"/>
      <protection hidden="1"/>
    </xf>
    <xf numFmtId="0" fontId="16" fillId="10" borderId="34" xfId="1" applyFont="1" applyFill="1" applyBorder="1" applyAlignment="1" applyProtection="1">
      <alignment horizontal="center" vertical="top" wrapText="1"/>
      <protection hidden="1"/>
    </xf>
    <xf numFmtId="3" fontId="16" fillId="17" borderId="288" xfId="1" applyNumberFormat="1" applyFont="1" applyFill="1" applyBorder="1" applyAlignment="1" applyProtection="1">
      <alignment horizontal="right" vertical="top" wrapText="1" indent="2"/>
      <protection hidden="1"/>
    </xf>
    <xf numFmtId="3" fontId="16" fillId="17" borderId="462" xfId="1" applyNumberFormat="1" applyFont="1" applyFill="1" applyBorder="1" applyAlignment="1" applyProtection="1">
      <alignment horizontal="right" vertical="top" wrapText="1" indent="2"/>
      <protection hidden="1"/>
    </xf>
    <xf numFmtId="0" fontId="25" fillId="10" borderId="125" xfId="1" applyFont="1" applyFill="1" applyBorder="1" applyAlignment="1" applyProtection="1">
      <alignment horizontal="center" vertical="center" wrapText="1"/>
      <protection hidden="1"/>
    </xf>
    <xf numFmtId="0" fontId="1" fillId="10" borderId="31" xfId="1" applyFont="1" applyFill="1" applyBorder="1" applyAlignment="1" applyProtection="1">
      <alignment vertical="center" wrapText="1"/>
      <protection hidden="1"/>
    </xf>
    <xf numFmtId="0" fontId="1" fillId="10" borderId="33" xfId="1" applyFont="1" applyFill="1" applyBorder="1" applyAlignment="1" applyProtection="1">
      <alignment horizontal="right" vertical="top" wrapText="1"/>
      <protection hidden="1"/>
    </xf>
    <xf numFmtId="0" fontId="1" fillId="10" borderId="34" xfId="1" applyFont="1" applyFill="1" applyBorder="1" applyAlignment="1" applyProtection="1">
      <alignment horizontal="left" vertical="top" wrapText="1"/>
      <protection hidden="1"/>
    </xf>
    <xf numFmtId="3" fontId="25" fillId="0" borderId="290" xfId="1" applyNumberFormat="1" applyFont="1" applyFill="1" applyBorder="1" applyAlignment="1" applyProtection="1">
      <alignment horizontal="right" vertical="center" wrapText="1"/>
      <protection locked="0" hidden="1"/>
    </xf>
    <xf numFmtId="3" fontId="25" fillId="0" borderId="447" xfId="1" applyNumberFormat="1" applyFont="1" applyFill="1" applyBorder="1" applyAlignment="1" applyProtection="1">
      <alignment horizontal="right" vertical="center" wrapText="1"/>
      <protection locked="0" hidden="1"/>
    </xf>
    <xf numFmtId="165" fontId="1" fillId="17" borderId="32" xfId="1" applyNumberFormat="1" applyFont="1" applyFill="1" applyBorder="1" applyAlignment="1" applyProtection="1">
      <alignment horizontal="right" vertical="top" wrapText="1" indent="1"/>
      <protection hidden="1"/>
    </xf>
    <xf numFmtId="3" fontId="25" fillId="3" borderId="3" xfId="1" applyNumberFormat="1" applyFont="1" applyFill="1" applyBorder="1" applyAlignment="1" applyProtection="1">
      <alignment horizontal="right" vertical="top" wrapText="1" indent="2"/>
      <protection hidden="1"/>
    </xf>
    <xf numFmtId="0" fontId="24" fillId="10" borderId="94" xfId="1" applyFont="1" applyFill="1" applyBorder="1" applyAlignment="1" applyProtection="1">
      <alignment horizontal="right" vertical="center" wrapText="1"/>
      <protection hidden="1"/>
    </xf>
    <xf numFmtId="3" fontId="16" fillId="17" borderId="244" xfId="1" applyNumberFormat="1" applyFont="1" applyFill="1" applyBorder="1" applyAlignment="1" applyProtection="1">
      <alignment horizontal="right" vertical="center" wrapText="1"/>
      <protection hidden="1"/>
    </xf>
    <xf numFmtId="3" fontId="16" fillId="17" borderId="468" xfId="1" applyNumberFormat="1" applyFont="1" applyFill="1" applyBorder="1" applyAlignment="1" applyProtection="1">
      <alignment horizontal="right" vertical="center" wrapText="1"/>
      <protection hidden="1"/>
    </xf>
    <xf numFmtId="0" fontId="25" fillId="0" borderId="3" xfId="1" applyFont="1" applyBorder="1" applyAlignment="1" applyProtection="1">
      <alignment vertical="center"/>
      <protection hidden="1"/>
    </xf>
    <xf numFmtId="3" fontId="25" fillId="0" borderId="7" xfId="1" applyNumberFormat="1" applyFont="1" applyBorder="1" applyAlignment="1" applyProtection="1">
      <alignment vertical="center"/>
      <protection hidden="1"/>
    </xf>
    <xf numFmtId="0" fontId="25" fillId="0" borderId="0" xfId="1" applyFont="1" applyAlignment="1" applyProtection="1">
      <alignment vertical="center"/>
      <protection hidden="1"/>
    </xf>
    <xf numFmtId="0" fontId="25" fillId="0" borderId="12" xfId="1" applyFont="1" applyBorder="1" applyProtection="1">
      <protection hidden="1"/>
    </xf>
    <xf numFmtId="0" fontId="48" fillId="0" borderId="11" xfId="1" applyFont="1" applyBorder="1" applyAlignment="1" applyProtection="1">
      <protection hidden="1"/>
    </xf>
    <xf numFmtId="0" fontId="4" fillId="0" borderId="47" xfId="1" applyFont="1" applyBorder="1" applyAlignment="1" applyProtection="1">
      <alignment horizontal="left"/>
      <protection hidden="1"/>
    </xf>
    <xf numFmtId="0" fontId="82" fillId="0" borderId="47" xfId="1" applyFont="1" applyBorder="1" applyAlignment="1" applyProtection="1">
      <alignment horizontal="centerContinuous"/>
      <protection hidden="1"/>
    </xf>
    <xf numFmtId="0" fontId="83" fillId="19" borderId="276" xfId="1" applyFont="1" applyFill="1" applyBorder="1" applyAlignment="1" applyProtection="1">
      <alignment horizontal="center" wrapText="1"/>
      <protection hidden="1"/>
    </xf>
    <xf numFmtId="0" fontId="16" fillId="19" borderId="122" xfId="1" applyFont="1" applyFill="1" applyBorder="1" applyAlignment="1" applyProtection="1">
      <alignment horizontal="justify" vertical="top" wrapText="1"/>
      <protection hidden="1"/>
    </xf>
    <xf numFmtId="0" fontId="16" fillId="19" borderId="123" xfId="1" applyFont="1" applyFill="1" applyBorder="1" applyAlignment="1" applyProtection="1">
      <alignment horizontal="center" vertical="top" wrapText="1"/>
      <protection hidden="1"/>
    </xf>
    <xf numFmtId="0" fontId="25" fillId="10" borderId="208" xfId="1" applyFont="1" applyFill="1" applyBorder="1" applyAlignment="1" applyProtection="1">
      <alignment horizontal="justify" vertical="top" wrapText="1"/>
      <protection hidden="1"/>
    </xf>
    <xf numFmtId="0" fontId="25" fillId="10" borderId="69" xfId="1" applyFont="1" applyFill="1" applyBorder="1" applyAlignment="1" applyProtection="1">
      <alignment horizontal="right" vertical="top" wrapText="1"/>
      <protection hidden="1"/>
    </xf>
    <xf numFmtId="0" fontId="25" fillId="10" borderId="68" xfId="1" applyFont="1" applyFill="1" applyBorder="1" applyAlignment="1" applyProtection="1">
      <alignment horizontal="left" vertical="top" wrapText="1"/>
      <protection hidden="1"/>
    </xf>
    <xf numFmtId="0" fontId="25" fillId="10" borderId="69" xfId="1" applyFont="1" applyFill="1" applyBorder="1" applyAlignment="1" applyProtection="1">
      <alignment horizontal="center" vertical="top" wrapText="1"/>
      <protection hidden="1"/>
    </xf>
    <xf numFmtId="3" fontId="25" fillId="3" borderId="134" xfId="1" applyNumberFormat="1" applyFont="1" applyFill="1" applyBorder="1" applyAlignment="1" applyProtection="1">
      <alignment horizontal="right" vertical="top" wrapText="1" indent="1"/>
      <protection locked="0" hidden="1"/>
    </xf>
    <xf numFmtId="3" fontId="25" fillId="3" borderId="363" xfId="1" applyNumberFormat="1" applyFont="1" applyFill="1" applyBorder="1" applyAlignment="1" applyProtection="1">
      <alignment horizontal="right" vertical="top" wrapText="1" indent="1"/>
      <protection locked="0" hidden="1"/>
    </xf>
    <xf numFmtId="3" fontId="25" fillId="36" borderId="69" xfId="1" applyNumberFormat="1" applyFont="1" applyFill="1" applyBorder="1" applyAlignment="1" applyProtection="1">
      <alignment horizontal="right" vertical="top" wrapText="1" indent="1"/>
      <protection hidden="1"/>
    </xf>
    <xf numFmtId="3" fontId="25" fillId="36" borderId="453" xfId="1" applyNumberFormat="1" applyFont="1" applyFill="1" applyBorder="1" applyAlignment="1" applyProtection="1">
      <alignment horizontal="right" vertical="top" wrapText="1" indent="1"/>
      <protection hidden="1"/>
    </xf>
    <xf numFmtId="3" fontId="25" fillId="36" borderId="70" xfId="1" applyNumberFormat="1" applyFont="1" applyFill="1" applyBorder="1" applyAlignment="1" applyProtection="1">
      <alignment horizontal="right" vertical="top" wrapText="1" indent="1"/>
      <protection hidden="1"/>
    </xf>
    <xf numFmtId="3" fontId="25" fillId="36" borderId="454" xfId="1" applyNumberFormat="1" applyFont="1" applyFill="1" applyBorder="1" applyAlignment="1" applyProtection="1">
      <alignment horizontal="right" vertical="top" wrapText="1" indent="1"/>
      <protection hidden="1"/>
    </xf>
    <xf numFmtId="0" fontId="25" fillId="10" borderId="88" xfId="1" applyFont="1" applyFill="1" applyBorder="1" applyAlignment="1" applyProtection="1">
      <alignment horizontal="center" vertical="top" wrapText="1"/>
      <protection hidden="1"/>
    </xf>
    <xf numFmtId="0" fontId="25" fillId="10" borderId="175" xfId="1" applyFont="1" applyFill="1" applyBorder="1" applyAlignment="1" applyProtection="1">
      <alignment horizontal="justify" vertical="top" wrapText="1"/>
      <protection hidden="1"/>
    </xf>
    <xf numFmtId="0" fontId="25" fillId="10" borderId="87" xfId="1" applyFont="1" applyFill="1" applyBorder="1" applyAlignment="1" applyProtection="1">
      <alignment horizontal="right" vertical="top" wrapText="1"/>
      <protection hidden="1"/>
    </xf>
    <xf numFmtId="0" fontId="25" fillId="10" borderId="172" xfId="1" applyFont="1" applyFill="1" applyBorder="1" applyAlignment="1" applyProtection="1">
      <alignment horizontal="left" vertical="top" wrapText="1"/>
      <protection hidden="1"/>
    </xf>
    <xf numFmtId="0" fontId="25" fillId="10" borderId="87" xfId="1" applyFont="1" applyFill="1" applyBorder="1" applyAlignment="1" applyProtection="1">
      <alignment horizontal="center" vertical="top" wrapText="1"/>
      <protection hidden="1"/>
    </xf>
    <xf numFmtId="0" fontId="25" fillId="10" borderId="293" xfId="1" applyFont="1" applyFill="1" applyBorder="1" applyAlignment="1" applyProtection="1">
      <alignment horizontal="center" vertical="center" wrapText="1"/>
      <protection hidden="1"/>
    </xf>
    <xf numFmtId="0" fontId="25" fillId="10" borderId="33" xfId="1" applyFont="1" applyFill="1" applyBorder="1" applyAlignment="1" applyProtection="1">
      <alignment horizontal="center" vertical="center" wrapText="1"/>
      <protection hidden="1"/>
    </xf>
    <xf numFmtId="0" fontId="25" fillId="10" borderId="31" xfId="1" applyFont="1" applyFill="1" applyBorder="1" applyAlignment="1" applyProtection="1">
      <alignment horizontal="justify" vertical="center" wrapText="1"/>
      <protection hidden="1"/>
    </xf>
    <xf numFmtId="0" fontId="50" fillId="10" borderId="32" xfId="1" applyFont="1" applyFill="1" applyBorder="1" applyAlignment="1" applyProtection="1">
      <alignment horizontal="right" vertical="center" wrapText="1"/>
      <protection hidden="1"/>
    </xf>
    <xf numFmtId="0" fontId="25" fillId="10" borderId="34" xfId="1" applyFont="1" applyFill="1" applyBorder="1" applyAlignment="1" applyProtection="1">
      <alignment horizontal="left" vertical="center" wrapText="1"/>
      <protection hidden="1"/>
    </xf>
    <xf numFmtId="0" fontId="25" fillId="10" borderId="31" xfId="1" applyFont="1" applyFill="1" applyBorder="1" applyAlignment="1" applyProtection="1">
      <alignment horizontal="center" vertical="center" wrapText="1"/>
      <protection hidden="1"/>
    </xf>
    <xf numFmtId="3" fontId="25" fillId="17" borderId="288" xfId="1" applyNumberFormat="1" applyFont="1" applyFill="1" applyBorder="1" applyAlignment="1" applyProtection="1">
      <alignment horizontal="right" vertical="center" wrapText="1"/>
      <protection hidden="1"/>
    </xf>
    <xf numFmtId="3" fontId="25" fillId="17" borderId="289" xfId="1" applyNumberFormat="1" applyFont="1" applyFill="1" applyBorder="1" applyAlignment="1" applyProtection="1">
      <alignment horizontal="right" vertical="center" wrapText="1"/>
      <protection hidden="1"/>
    </xf>
    <xf numFmtId="0" fontId="25" fillId="10" borderId="126" xfId="1" applyFont="1" applyFill="1" applyBorder="1" applyAlignment="1" applyProtection="1">
      <alignment horizontal="left" vertical="top" wrapText="1"/>
      <protection hidden="1"/>
    </xf>
    <xf numFmtId="0" fontId="16" fillId="0" borderId="3" xfId="1" applyFont="1" applyBorder="1" applyProtection="1">
      <protection hidden="1"/>
    </xf>
    <xf numFmtId="0" fontId="25" fillId="10" borderId="294" xfId="1" applyFont="1" applyFill="1" applyBorder="1" applyAlignment="1" applyProtection="1">
      <alignment horizontal="center" vertical="center" wrapText="1"/>
      <protection hidden="1"/>
    </xf>
    <xf numFmtId="0" fontId="16" fillId="10" borderId="91" xfId="1" applyFont="1" applyFill="1" applyBorder="1" applyAlignment="1" applyProtection="1">
      <alignment horizontal="center" vertical="center" wrapText="1"/>
      <protection hidden="1"/>
    </xf>
    <xf numFmtId="0" fontId="24" fillId="10" borderId="91" xfId="1" applyFont="1" applyFill="1" applyBorder="1" applyAlignment="1" applyProtection="1">
      <alignment horizontal="justify" vertical="center" wrapText="1"/>
      <protection hidden="1"/>
    </xf>
    <xf numFmtId="0" fontId="24" fillId="10" borderId="90" xfId="1" applyFont="1" applyFill="1" applyBorder="1" applyAlignment="1" applyProtection="1">
      <alignment horizontal="right" vertical="center" wrapText="1"/>
      <protection hidden="1"/>
    </xf>
    <xf numFmtId="0" fontId="16" fillId="10" borderId="91" xfId="1" applyFont="1" applyFill="1" applyBorder="1" applyAlignment="1" applyProtection="1">
      <alignment horizontal="left" vertical="center" wrapText="1"/>
      <protection hidden="1"/>
    </xf>
    <xf numFmtId="165" fontId="16" fillId="17" borderId="244" xfId="1" applyNumberFormat="1" applyFont="1" applyFill="1" applyBorder="1" applyAlignment="1" applyProtection="1">
      <alignment horizontal="right" vertical="center" wrapText="1"/>
      <protection hidden="1"/>
    </xf>
    <xf numFmtId="165" fontId="16" fillId="17" borderId="245" xfId="1" applyNumberFormat="1" applyFont="1" applyFill="1" applyBorder="1" applyAlignment="1" applyProtection="1">
      <alignment horizontal="right" vertical="center" wrapText="1"/>
      <protection hidden="1"/>
    </xf>
    <xf numFmtId="0" fontId="16" fillId="0" borderId="7" xfId="1" applyFont="1" applyBorder="1" applyProtection="1">
      <protection hidden="1"/>
    </xf>
    <xf numFmtId="0" fontId="16" fillId="0" borderId="1" xfId="1" applyFont="1" applyBorder="1" applyProtection="1">
      <protection hidden="1"/>
    </xf>
    <xf numFmtId="0" fontId="16" fillId="0" borderId="0" xfId="1" applyFont="1" applyProtection="1">
      <protection hidden="1"/>
    </xf>
    <xf numFmtId="3" fontId="25" fillId="0" borderId="296" xfId="1" applyNumberFormat="1" applyFont="1" applyFill="1" applyBorder="1" applyAlignment="1" applyProtection="1">
      <alignment horizontal="right" vertical="top" wrapText="1" indent="1"/>
      <protection hidden="1"/>
    </xf>
    <xf numFmtId="0" fontId="50" fillId="0" borderId="0" xfId="1" applyFont="1" applyAlignment="1" applyProtection="1">
      <alignment horizontal="right" vertical="center"/>
      <protection hidden="1"/>
    </xf>
    <xf numFmtId="0" fontId="25" fillId="0" borderId="7" xfId="1" applyFont="1" applyFill="1" applyBorder="1" applyAlignment="1" applyProtection="1">
      <alignment horizontal="centerContinuous"/>
      <protection hidden="1"/>
    </xf>
    <xf numFmtId="0" fontId="61" fillId="0" borderId="6" xfId="1" applyFont="1" applyFill="1" applyBorder="1" applyAlignment="1" applyProtection="1">
      <protection hidden="1"/>
    </xf>
    <xf numFmtId="0" fontId="1" fillId="0" borderId="6" xfId="1" applyFill="1" applyBorder="1" applyProtection="1">
      <protection hidden="1"/>
    </xf>
    <xf numFmtId="0" fontId="1" fillId="0" borderId="4" xfId="1" applyFill="1" applyBorder="1" applyProtection="1">
      <protection hidden="1"/>
    </xf>
    <xf numFmtId="0" fontId="56" fillId="0" borderId="1" xfId="1" applyFont="1" applyBorder="1" applyAlignment="1" applyProtection="1">
      <alignment horizontal="right"/>
      <protection hidden="1"/>
    </xf>
    <xf numFmtId="0" fontId="48" fillId="0" borderId="1" xfId="1" applyFont="1" applyBorder="1" applyAlignment="1" applyProtection="1">
      <protection hidden="1"/>
    </xf>
    <xf numFmtId="0" fontId="23" fillId="0" borderId="1" xfId="1" applyFont="1" applyBorder="1" applyAlignment="1" applyProtection="1">
      <protection hidden="1"/>
    </xf>
    <xf numFmtId="0" fontId="92" fillId="0" borderId="10" xfId="1" applyFont="1" applyBorder="1" applyAlignment="1" applyProtection="1">
      <protection hidden="1"/>
    </xf>
    <xf numFmtId="0" fontId="23" fillId="0" borderId="10" xfId="1" applyFont="1" applyBorder="1" applyAlignment="1" applyProtection="1">
      <protection hidden="1"/>
    </xf>
    <xf numFmtId="0" fontId="48" fillId="0" borderId="250" xfId="1" applyFont="1" applyBorder="1" applyAlignment="1" applyProtection="1">
      <protection hidden="1"/>
    </xf>
    <xf numFmtId="0" fontId="48" fillId="0" borderId="251" xfId="1" applyFont="1" applyBorder="1" applyAlignment="1" applyProtection="1">
      <alignment wrapText="1"/>
      <protection hidden="1"/>
    </xf>
    <xf numFmtId="0" fontId="23" fillId="0" borderId="251" xfId="1" applyFont="1" applyBorder="1" applyAlignment="1" applyProtection="1">
      <protection hidden="1"/>
    </xf>
    <xf numFmtId="0" fontId="25" fillId="0" borderId="52" xfId="1" applyFont="1" applyBorder="1" applyProtection="1">
      <protection hidden="1"/>
    </xf>
    <xf numFmtId="0" fontId="81" fillId="0" borderId="47" xfId="1" applyFont="1" applyBorder="1" applyAlignment="1" applyProtection="1">
      <alignment horizontal="right"/>
      <protection hidden="1"/>
    </xf>
    <xf numFmtId="0" fontId="16" fillId="24" borderId="100" xfId="1" applyFont="1" applyFill="1" applyBorder="1" applyAlignment="1" applyProtection="1">
      <alignment horizontal="center" wrapText="1"/>
      <protection hidden="1"/>
    </xf>
    <xf numFmtId="0" fontId="16" fillId="24" borderId="61" xfId="1" applyFont="1" applyFill="1" applyBorder="1" applyAlignment="1" applyProtection="1">
      <alignment horizontal="center" vertical="top" wrapText="1"/>
      <protection hidden="1"/>
    </xf>
    <xf numFmtId="0" fontId="16" fillId="24" borderId="63" xfId="1" applyFont="1" applyFill="1" applyBorder="1" applyAlignment="1" applyProtection="1">
      <alignment horizontal="justify" vertical="top"/>
      <protection hidden="1"/>
    </xf>
    <xf numFmtId="0" fontId="16" fillId="24" borderId="122" xfId="1" applyFont="1" applyFill="1" applyBorder="1" applyAlignment="1" applyProtection="1">
      <alignment horizontal="center" vertical="top" wrapText="1"/>
      <protection hidden="1"/>
    </xf>
    <xf numFmtId="0" fontId="16" fillId="24" borderId="101" xfId="1" applyFont="1" applyFill="1" applyBorder="1" applyAlignment="1" applyProtection="1">
      <alignment horizontal="center" vertical="top" wrapText="1"/>
      <protection hidden="1"/>
    </xf>
    <xf numFmtId="0" fontId="25" fillId="10" borderId="277" xfId="1" applyFont="1" applyFill="1" applyBorder="1" applyAlignment="1" applyProtection="1">
      <alignment horizontal="center" vertical="top" wrapText="1"/>
      <protection hidden="1"/>
    </xf>
    <xf numFmtId="0" fontId="25" fillId="10" borderId="255" xfId="1" applyFont="1" applyFill="1" applyBorder="1" applyAlignment="1" applyProtection="1">
      <alignment horizontal="center" vertical="top" wrapText="1"/>
      <protection hidden="1"/>
    </xf>
    <xf numFmtId="0" fontId="1" fillId="10" borderId="255" xfId="1" applyFont="1" applyFill="1" applyBorder="1" applyAlignment="1" applyProtection="1">
      <alignment horizontal="justify" vertical="top" wrapText="1"/>
      <protection hidden="1"/>
    </xf>
    <xf numFmtId="0" fontId="50" fillId="10" borderId="254" xfId="1" applyFont="1" applyFill="1" applyBorder="1" applyAlignment="1" applyProtection="1">
      <alignment horizontal="right" vertical="top" wrapText="1"/>
      <protection hidden="1"/>
    </xf>
    <xf numFmtId="3" fontId="25" fillId="17" borderId="303" xfId="1" applyNumberFormat="1" applyFont="1" applyFill="1" applyBorder="1" applyAlignment="1" applyProtection="1">
      <alignment horizontal="right" vertical="top" wrapText="1" indent="1"/>
      <protection hidden="1"/>
    </xf>
    <xf numFmtId="3" fontId="25" fillId="17" borderId="304" xfId="1" applyNumberFormat="1" applyFont="1" applyFill="1" applyBorder="1" applyAlignment="1" applyProtection="1">
      <alignment horizontal="right" vertical="top" wrapText="1" indent="1"/>
      <protection hidden="1"/>
    </xf>
    <xf numFmtId="3" fontId="25" fillId="17" borderId="489" xfId="1" applyNumberFormat="1" applyFont="1" applyFill="1" applyBorder="1" applyAlignment="1" applyProtection="1">
      <alignment horizontal="right" vertical="top" wrapText="1" indent="1"/>
      <protection hidden="1"/>
    </xf>
    <xf numFmtId="3" fontId="25" fillId="17" borderId="490" xfId="1" applyNumberFormat="1" applyFont="1" applyFill="1" applyBorder="1" applyAlignment="1" applyProtection="1">
      <alignment horizontal="right" vertical="top" wrapText="1" indent="1"/>
      <protection hidden="1"/>
    </xf>
    <xf numFmtId="3" fontId="25" fillId="17" borderId="470" xfId="1" applyNumberFormat="1" applyFont="1" applyFill="1" applyBorder="1" applyAlignment="1" applyProtection="1">
      <alignment horizontal="right" vertical="top" wrapText="1" indent="1"/>
      <protection hidden="1"/>
    </xf>
    <xf numFmtId="0" fontId="25" fillId="10" borderId="113" xfId="1" applyFont="1" applyFill="1" applyBorder="1" applyAlignment="1" applyProtection="1">
      <alignment horizontal="justify" vertical="top" wrapText="1"/>
      <protection hidden="1"/>
    </xf>
    <xf numFmtId="0" fontId="25" fillId="10" borderId="426" xfId="1" applyFont="1" applyFill="1" applyBorder="1" applyAlignment="1" applyProtection="1">
      <alignment horizontal="left" vertical="top" wrapText="1"/>
      <protection hidden="1"/>
    </xf>
    <xf numFmtId="3" fontId="25" fillId="0" borderId="305" xfId="1" applyNumberFormat="1" applyFont="1" applyFill="1" applyBorder="1" applyAlignment="1" applyProtection="1">
      <alignment horizontal="right" vertical="top" wrapText="1" indent="1"/>
      <protection locked="0" hidden="1"/>
    </xf>
    <xf numFmtId="3" fontId="25" fillId="0" borderId="488" xfId="1" applyNumberFormat="1" applyFont="1" applyFill="1" applyBorder="1" applyAlignment="1" applyProtection="1">
      <alignment horizontal="right" vertical="top" wrapText="1" indent="1"/>
      <protection locked="0" hidden="1"/>
    </xf>
    <xf numFmtId="3" fontId="25" fillId="0" borderId="493" xfId="1" applyNumberFormat="1" applyFont="1" applyFill="1" applyBorder="1" applyAlignment="1" applyProtection="1">
      <alignment horizontal="right" vertical="top" wrapText="1" indent="1"/>
      <protection locked="0" hidden="1"/>
    </xf>
    <xf numFmtId="3" fontId="25" fillId="0" borderId="492" xfId="1" applyNumberFormat="1" applyFont="1" applyFill="1" applyBorder="1" applyAlignment="1" applyProtection="1">
      <alignment horizontal="right" vertical="top" wrapText="1" indent="1"/>
      <protection locked="0" hidden="1"/>
    </xf>
    <xf numFmtId="3" fontId="25" fillId="0" borderId="432" xfId="1" applyNumberFormat="1" applyFont="1" applyFill="1" applyBorder="1" applyAlignment="1" applyProtection="1">
      <alignment horizontal="right" vertical="top" wrapText="1" indent="1"/>
      <protection locked="0" hidden="1"/>
    </xf>
    <xf numFmtId="49" fontId="1" fillId="10" borderId="113" xfId="1" applyNumberFormat="1" applyFont="1" applyFill="1" applyBorder="1" applyAlignment="1" applyProtection="1">
      <alignment horizontal="left" vertical="top" wrapText="1" readingOrder="1"/>
      <protection hidden="1"/>
    </xf>
    <xf numFmtId="0" fontId="1" fillId="10" borderId="87" xfId="1" applyFont="1" applyFill="1" applyBorder="1" applyAlignment="1" applyProtection="1">
      <alignment horizontal="right" vertical="top" wrapText="1"/>
      <protection hidden="1"/>
    </xf>
    <xf numFmtId="0" fontId="1" fillId="10" borderId="88" xfId="1" applyFont="1" applyFill="1" applyBorder="1" applyAlignment="1" applyProtection="1">
      <alignment horizontal="center" vertical="top" wrapText="1"/>
      <protection hidden="1"/>
    </xf>
    <xf numFmtId="3" fontId="25" fillId="0" borderId="0" xfId="1" applyNumberFormat="1" applyFont="1" applyFill="1" applyBorder="1" applyAlignment="1" applyProtection="1">
      <alignment horizontal="right" vertical="top" wrapText="1" indent="1"/>
      <protection locked="0" hidden="1"/>
    </xf>
    <xf numFmtId="3" fontId="25" fillId="0" borderId="491" xfId="1" applyNumberFormat="1" applyFont="1" applyFill="1" applyBorder="1" applyAlignment="1" applyProtection="1">
      <alignment horizontal="right" vertical="top" wrapText="1" indent="1"/>
      <protection locked="0" hidden="1"/>
    </xf>
    <xf numFmtId="3" fontId="25" fillId="0" borderId="494" xfId="1" applyNumberFormat="1" applyFont="1" applyFill="1" applyBorder="1" applyAlignment="1" applyProtection="1">
      <alignment horizontal="right" vertical="top" wrapText="1" indent="1"/>
      <protection locked="0" hidden="1"/>
    </xf>
    <xf numFmtId="3" fontId="25" fillId="0" borderId="495" xfId="1" applyNumberFormat="1" applyFont="1" applyFill="1" applyBorder="1" applyAlignment="1" applyProtection="1">
      <alignment horizontal="right" vertical="top" wrapText="1" indent="1"/>
      <protection locked="0" hidden="1"/>
    </xf>
    <xf numFmtId="0" fontId="1" fillId="10" borderId="113" xfId="1" applyFont="1" applyFill="1" applyBorder="1" applyAlignment="1" applyProtection="1">
      <alignment horizontal="justify" vertical="top" wrapText="1"/>
      <protection hidden="1"/>
    </xf>
    <xf numFmtId="0" fontId="50" fillId="10" borderId="86" xfId="1" applyFont="1" applyFill="1" applyBorder="1" applyAlignment="1" applyProtection="1">
      <alignment horizontal="right" vertical="top" wrapText="1"/>
      <protection hidden="1"/>
    </xf>
    <xf numFmtId="3" fontId="25" fillId="17" borderId="306" xfId="1" applyNumberFormat="1" applyFont="1" applyFill="1" applyBorder="1" applyAlignment="1" applyProtection="1">
      <alignment horizontal="right" vertical="top" wrapText="1" indent="1"/>
      <protection hidden="1"/>
    </xf>
    <xf numFmtId="3" fontId="25" fillId="17" borderId="307" xfId="1" applyNumberFormat="1" applyFont="1" applyFill="1" applyBorder="1" applyAlignment="1" applyProtection="1">
      <alignment horizontal="right" vertical="top" wrapText="1" indent="1"/>
      <protection hidden="1"/>
    </xf>
    <xf numFmtId="3" fontId="1" fillId="17" borderId="307" xfId="1" applyNumberFormat="1" applyFont="1" applyFill="1" applyBorder="1" applyAlignment="1" applyProtection="1">
      <alignment horizontal="right" vertical="top" wrapText="1" indent="1"/>
      <protection hidden="1"/>
    </xf>
    <xf numFmtId="3" fontId="25" fillId="17" borderId="308" xfId="1" applyNumberFormat="1" applyFont="1" applyFill="1" applyBorder="1" applyAlignment="1" applyProtection="1">
      <alignment horizontal="right" vertical="top" wrapText="1" indent="1"/>
      <protection hidden="1"/>
    </xf>
    <xf numFmtId="0" fontId="1" fillId="10" borderId="293" xfId="1" applyFont="1" applyFill="1" applyBorder="1" applyAlignment="1" applyProtection="1">
      <alignment horizontal="center" vertical="center" wrapText="1"/>
      <protection hidden="1"/>
    </xf>
    <xf numFmtId="0" fontId="1" fillId="10" borderId="31" xfId="1" applyFont="1" applyFill="1" applyBorder="1" applyAlignment="1" applyProtection="1">
      <alignment horizontal="justify" vertical="center" wrapText="1"/>
      <protection hidden="1"/>
    </xf>
    <xf numFmtId="0" fontId="1" fillId="10" borderId="32" xfId="1" applyFont="1" applyFill="1" applyBorder="1" applyAlignment="1" applyProtection="1">
      <alignment horizontal="right" vertical="center" wrapText="1"/>
      <protection hidden="1"/>
    </xf>
    <xf numFmtId="0" fontId="1" fillId="10" borderId="34" xfId="1" applyFont="1" applyFill="1" applyBorder="1" applyAlignment="1" applyProtection="1">
      <alignment horizontal="left" vertical="center" wrapText="1"/>
      <protection hidden="1"/>
    </xf>
    <xf numFmtId="3" fontId="1" fillId="17" borderId="309" xfId="1" applyNumberFormat="1" applyFont="1" applyFill="1" applyBorder="1" applyAlignment="1" applyProtection="1">
      <alignment horizontal="right" vertical="center" wrapText="1"/>
      <protection hidden="1"/>
    </xf>
    <xf numFmtId="3" fontId="1" fillId="17" borderId="310" xfId="1" applyNumberFormat="1" applyFont="1" applyFill="1" applyBorder="1" applyAlignment="1" applyProtection="1">
      <alignment horizontal="right" vertical="center" wrapText="1"/>
      <protection hidden="1"/>
    </xf>
    <xf numFmtId="3" fontId="1" fillId="17" borderId="309" xfId="1" applyNumberFormat="1" applyFont="1" applyFill="1" applyBorder="1" applyAlignment="1" applyProtection="1">
      <alignment horizontal="right" vertical="center" wrapText="1" indent="1"/>
      <protection hidden="1"/>
    </xf>
    <xf numFmtId="3" fontId="1" fillId="17" borderId="310" xfId="1" applyNumberFormat="1" applyFont="1" applyFill="1" applyBorder="1" applyAlignment="1" applyProtection="1">
      <alignment horizontal="right" vertical="center" wrapText="1" indent="1"/>
      <protection hidden="1"/>
    </xf>
    <xf numFmtId="3" fontId="1" fillId="17" borderId="311" xfId="1" applyNumberFormat="1" applyFont="1" applyFill="1" applyBorder="1" applyAlignment="1" applyProtection="1">
      <alignment horizontal="right" vertical="center" wrapText="1" indent="1"/>
      <protection hidden="1"/>
    </xf>
    <xf numFmtId="0" fontId="1" fillId="10" borderId="114" xfId="1" applyFont="1" applyFill="1" applyBorder="1" applyAlignment="1" applyProtection="1">
      <alignment horizontal="justify" vertical="top" wrapText="1"/>
      <protection hidden="1"/>
    </xf>
    <xf numFmtId="0" fontId="50" fillId="10" borderId="125" xfId="1" applyFont="1" applyFill="1" applyBorder="1" applyAlignment="1" applyProtection="1">
      <alignment horizontal="right" vertical="top" wrapText="1"/>
      <protection hidden="1"/>
    </xf>
    <xf numFmtId="3" fontId="25" fillId="17" borderId="312" xfId="1" applyNumberFormat="1" applyFont="1" applyFill="1" applyBorder="1" applyAlignment="1" applyProtection="1">
      <alignment horizontal="right" vertical="top" wrapText="1" indent="1"/>
      <protection locked="0" hidden="1"/>
    </xf>
    <xf numFmtId="3" fontId="25" fillId="17" borderId="313" xfId="1" applyNumberFormat="1" applyFont="1" applyFill="1" applyBorder="1" applyAlignment="1" applyProtection="1">
      <alignment horizontal="right" vertical="top" wrapText="1" indent="1"/>
      <protection locked="0" hidden="1"/>
    </xf>
    <xf numFmtId="3" fontId="25" fillId="17" borderId="309" xfId="1" applyNumberFormat="1" applyFont="1" applyFill="1" applyBorder="1" applyAlignment="1" applyProtection="1">
      <alignment horizontal="right" vertical="top" wrapText="1" indent="1"/>
      <protection hidden="1"/>
    </xf>
    <xf numFmtId="3" fontId="25" fillId="17" borderId="310" xfId="1" applyNumberFormat="1" applyFont="1" applyFill="1" applyBorder="1" applyAlignment="1" applyProtection="1">
      <alignment horizontal="right" vertical="top" wrapText="1" indent="1"/>
      <protection hidden="1"/>
    </xf>
    <xf numFmtId="3" fontId="25" fillId="17" borderId="311" xfId="1" applyNumberFormat="1" applyFont="1" applyFill="1" applyBorder="1" applyAlignment="1" applyProtection="1">
      <alignment horizontal="right" vertical="top" wrapText="1" indent="1"/>
      <protection hidden="1"/>
    </xf>
    <xf numFmtId="3" fontId="25" fillId="17" borderId="207" xfId="1" applyNumberFormat="1" applyFont="1" applyFill="1" applyBorder="1" applyAlignment="1" applyProtection="1">
      <alignment horizontal="right" vertical="top" wrapText="1" indent="1"/>
      <protection hidden="1"/>
    </xf>
    <xf numFmtId="0" fontId="25" fillId="10" borderId="275" xfId="1" applyFont="1" applyFill="1" applyBorder="1" applyAlignment="1" applyProtection="1">
      <alignment horizontal="center" vertical="center" wrapText="1"/>
      <protection hidden="1"/>
    </xf>
    <xf numFmtId="0" fontId="24" fillId="10" borderId="156" xfId="1" applyFont="1" applyFill="1" applyBorder="1" applyAlignment="1" applyProtection="1">
      <alignment horizontal="justify" vertical="center" wrapText="1"/>
      <protection hidden="1"/>
    </xf>
    <xf numFmtId="4" fontId="16" fillId="17" borderId="314" xfId="1" applyNumberFormat="1" applyFont="1" applyFill="1" applyBorder="1" applyAlignment="1" applyProtection="1">
      <alignment horizontal="right" vertical="center" wrapText="1"/>
      <protection hidden="1"/>
    </xf>
    <xf numFmtId="4" fontId="16" fillId="17" borderId="315" xfId="1" applyNumberFormat="1" applyFont="1" applyFill="1" applyBorder="1" applyAlignment="1" applyProtection="1">
      <alignment horizontal="right" vertical="center" wrapText="1"/>
      <protection hidden="1"/>
    </xf>
    <xf numFmtId="4" fontId="16" fillId="17" borderId="181" xfId="1" applyNumberFormat="1" applyFont="1" applyFill="1" applyBorder="1" applyAlignment="1" applyProtection="1">
      <alignment horizontal="right" vertical="center" wrapText="1" indent="1"/>
      <protection hidden="1"/>
    </xf>
    <xf numFmtId="4" fontId="16" fillId="17" borderId="182" xfId="1" applyNumberFormat="1" applyFont="1" applyFill="1" applyBorder="1" applyAlignment="1" applyProtection="1">
      <alignment horizontal="right" vertical="center" wrapText="1" indent="1"/>
      <protection hidden="1"/>
    </xf>
    <xf numFmtId="4" fontId="16" fillId="17" borderId="315" xfId="1" applyNumberFormat="1" applyFont="1" applyFill="1" applyBorder="1" applyAlignment="1" applyProtection="1">
      <alignment horizontal="right" vertical="center" wrapText="1" indent="1"/>
      <protection hidden="1"/>
    </xf>
    <xf numFmtId="0" fontId="1" fillId="0" borderId="10" xfId="1" applyBorder="1" applyAlignment="1" applyProtection="1">
      <alignment horizontal="right"/>
      <protection hidden="1"/>
    </xf>
    <xf numFmtId="0" fontId="50" fillId="0" borderId="1" xfId="1" applyFont="1" applyBorder="1" applyAlignment="1" applyProtection="1">
      <alignment horizontal="right"/>
      <protection hidden="1"/>
    </xf>
    <xf numFmtId="0" fontId="1" fillId="0" borderId="13" xfId="1" applyFont="1" applyBorder="1" applyAlignment="1" applyProtection="1">
      <protection hidden="1"/>
    </xf>
    <xf numFmtId="0" fontId="1" fillId="0" borderId="1" xfId="1" applyBorder="1" applyAlignment="1" applyProtection="1">
      <alignment horizontal="right"/>
      <protection hidden="1"/>
    </xf>
    <xf numFmtId="0" fontId="1" fillId="0" borderId="20" xfId="1" applyFont="1" applyBorder="1" applyAlignment="1" applyProtection="1">
      <protection hidden="1"/>
    </xf>
    <xf numFmtId="0" fontId="1" fillId="0" borderId="0" xfId="1" applyAlignment="1" applyProtection="1">
      <alignment horizontal="right"/>
      <protection hidden="1"/>
    </xf>
    <xf numFmtId="0" fontId="25" fillId="0" borderId="6" xfId="1" applyFont="1" applyBorder="1" applyAlignment="1" applyProtection="1">
      <alignment horizontal="right"/>
      <protection hidden="1"/>
    </xf>
    <xf numFmtId="0" fontId="25" fillId="0" borderId="6" xfId="1" applyFont="1" applyBorder="1" applyAlignment="1" applyProtection="1">
      <alignment horizontal="left"/>
      <protection hidden="1"/>
    </xf>
    <xf numFmtId="0" fontId="25" fillId="0" borderId="13" xfId="1" applyFont="1" applyFill="1" applyBorder="1" applyAlignment="1" applyProtection="1">
      <protection hidden="1"/>
    </xf>
    <xf numFmtId="0" fontId="25" fillId="0" borderId="450" xfId="1" applyFont="1" applyFill="1" applyBorder="1" applyAlignment="1" applyProtection="1">
      <protection hidden="1"/>
    </xf>
    <xf numFmtId="0" fontId="56" fillId="0" borderId="10" xfId="1" applyFont="1" applyBorder="1" applyAlignment="1" applyProtection="1">
      <alignment horizontal="right"/>
      <protection hidden="1"/>
    </xf>
    <xf numFmtId="0" fontId="48" fillId="0" borderId="10" xfId="1" applyFont="1" applyBorder="1" applyAlignment="1" applyProtection="1">
      <protection hidden="1"/>
    </xf>
    <xf numFmtId="0" fontId="23" fillId="0" borderId="7" xfId="1" applyFont="1" applyBorder="1" applyAlignment="1" applyProtection="1">
      <protection hidden="1"/>
    </xf>
    <xf numFmtId="0" fontId="1" fillId="3" borderId="47" xfId="1" applyFill="1" applyBorder="1" applyAlignment="1" applyProtection="1">
      <alignment horizontal="right"/>
      <protection hidden="1"/>
    </xf>
    <xf numFmtId="0" fontId="1" fillId="3" borderId="47" xfId="1" applyFill="1" applyBorder="1" applyAlignment="1" applyProtection="1">
      <alignment horizontal="left"/>
      <protection hidden="1"/>
    </xf>
    <xf numFmtId="0" fontId="25" fillId="0" borderId="7" xfId="1" applyFont="1" applyBorder="1" applyAlignment="1" applyProtection="1">
      <alignment vertical="top"/>
      <protection hidden="1"/>
    </xf>
    <xf numFmtId="0" fontId="16" fillId="25" borderId="276" xfId="1" applyFont="1" applyFill="1" applyBorder="1" applyAlignment="1" applyProtection="1">
      <alignment horizontal="center" vertical="top" wrapText="1"/>
      <protection hidden="1"/>
    </xf>
    <xf numFmtId="0" fontId="16" fillId="25" borderId="122" xfId="1" applyFont="1" applyFill="1" applyBorder="1" applyAlignment="1" applyProtection="1">
      <alignment horizontal="justify" vertical="top" wrapText="1"/>
      <protection hidden="1"/>
    </xf>
    <xf numFmtId="0" fontId="16" fillId="25" borderId="120" xfId="1" applyFont="1" applyFill="1" applyBorder="1" applyAlignment="1" applyProtection="1">
      <alignment horizontal="justify" vertical="top"/>
      <protection hidden="1"/>
    </xf>
    <xf numFmtId="0" fontId="16" fillId="25" borderId="122" xfId="1" applyFont="1" applyFill="1" applyBorder="1" applyAlignment="1" applyProtection="1">
      <alignment horizontal="center" vertical="top" wrapText="1"/>
      <protection hidden="1"/>
    </xf>
    <xf numFmtId="0" fontId="16" fillId="25" borderId="101" xfId="1" applyFont="1" applyFill="1" applyBorder="1" applyAlignment="1" applyProtection="1">
      <alignment horizontal="center" vertical="top" wrapText="1"/>
      <protection hidden="1"/>
    </xf>
    <xf numFmtId="0" fontId="25" fillId="0" borderId="4" xfId="1" applyFont="1" applyBorder="1" applyAlignment="1" applyProtection="1">
      <alignment vertical="top"/>
      <protection hidden="1"/>
    </xf>
    <xf numFmtId="0" fontId="25" fillId="0" borderId="1" xfId="1" applyFont="1" applyBorder="1" applyAlignment="1" applyProtection="1">
      <alignment vertical="top"/>
      <protection hidden="1"/>
    </xf>
    <xf numFmtId="0" fontId="25" fillId="0" borderId="0" xfId="1" applyFont="1" applyAlignment="1" applyProtection="1">
      <alignment vertical="top"/>
      <protection hidden="1"/>
    </xf>
    <xf numFmtId="0" fontId="1" fillId="10" borderId="112" xfId="1" applyFont="1" applyFill="1" applyBorder="1" applyAlignment="1" applyProtection="1">
      <alignment horizontal="left" vertical="top" wrapText="1"/>
      <protection hidden="1"/>
    </xf>
    <xf numFmtId="0" fontId="25" fillId="10" borderId="255" xfId="1" quotePrefix="1" applyFont="1" applyFill="1" applyBorder="1" applyAlignment="1" applyProtection="1">
      <alignment horizontal="left" vertical="top" wrapText="1"/>
      <protection hidden="1"/>
    </xf>
    <xf numFmtId="3" fontId="25" fillId="0" borderId="143" xfId="1" applyNumberFormat="1" applyFont="1" applyFill="1" applyBorder="1" applyAlignment="1" applyProtection="1">
      <alignment horizontal="right" vertical="top" wrapText="1" indent="1"/>
      <protection locked="0" hidden="1"/>
    </xf>
    <xf numFmtId="3" fontId="25" fillId="0" borderId="144" xfId="1" applyNumberFormat="1" applyFont="1" applyFill="1" applyBorder="1" applyAlignment="1" applyProtection="1">
      <alignment horizontal="right" vertical="top" wrapText="1" indent="1"/>
      <protection locked="0" hidden="1"/>
    </xf>
    <xf numFmtId="0" fontId="79" fillId="0" borderId="1" xfId="1" applyFont="1" applyBorder="1" applyProtection="1">
      <protection hidden="1"/>
    </xf>
    <xf numFmtId="3" fontId="25" fillId="17" borderId="288" xfId="1" applyNumberFormat="1" applyFont="1" applyFill="1" applyBorder="1" applyAlignment="1" applyProtection="1">
      <alignment horizontal="right" vertical="top" wrapText="1" indent="1"/>
      <protection hidden="1"/>
    </xf>
    <xf numFmtId="3" fontId="25" fillId="17" borderId="462" xfId="1" applyNumberFormat="1" applyFont="1" applyFill="1" applyBorder="1" applyAlignment="1" applyProtection="1">
      <alignment horizontal="right" vertical="top" wrapText="1" indent="1"/>
      <protection hidden="1"/>
    </xf>
    <xf numFmtId="3" fontId="25" fillId="17" borderId="496" xfId="1" applyNumberFormat="1" applyFont="1" applyFill="1" applyBorder="1" applyAlignment="1" applyProtection="1">
      <alignment horizontal="right" vertical="top" wrapText="1" indent="1"/>
      <protection hidden="1"/>
    </xf>
    <xf numFmtId="3" fontId="25" fillId="17" borderId="497" xfId="1" applyNumberFormat="1" applyFont="1" applyFill="1" applyBorder="1" applyAlignment="1" applyProtection="1">
      <alignment horizontal="right" vertical="top" wrapText="1" indent="1"/>
      <protection hidden="1"/>
    </xf>
    <xf numFmtId="0" fontId="25" fillId="10" borderId="84" xfId="1" applyFont="1" applyFill="1" applyBorder="1" applyAlignment="1" applyProtection="1">
      <alignment horizontal="center" vertical="top" wrapText="1"/>
      <protection hidden="1"/>
    </xf>
    <xf numFmtId="0" fontId="25" fillId="10" borderId="126" xfId="1" quotePrefix="1" applyFont="1" applyFill="1" applyBorder="1" applyAlignment="1" applyProtection="1">
      <alignment horizontal="left" vertical="top" wrapText="1"/>
      <protection hidden="1"/>
    </xf>
    <xf numFmtId="3" fontId="25" fillId="0" borderId="290" xfId="1" applyNumberFormat="1" applyFont="1" applyFill="1" applyBorder="1" applyAlignment="1" applyProtection="1">
      <alignment horizontal="right" vertical="top" wrapText="1" indent="1"/>
      <protection locked="0" hidden="1"/>
    </xf>
    <xf numFmtId="3" fontId="25" fillId="0" borderId="447" xfId="1" applyNumberFormat="1" applyFont="1" applyFill="1" applyBorder="1" applyAlignment="1" applyProtection="1">
      <alignment horizontal="right" vertical="top" wrapText="1" indent="1"/>
      <protection locked="0" hidden="1"/>
    </xf>
    <xf numFmtId="3" fontId="25" fillId="17" borderId="464" xfId="1" applyNumberFormat="1" applyFont="1" applyFill="1" applyBorder="1" applyAlignment="1" applyProtection="1">
      <alignment horizontal="right" vertical="top" wrapText="1" indent="1"/>
      <protection hidden="1"/>
    </xf>
    <xf numFmtId="3" fontId="25" fillId="17" borderId="454" xfId="1" applyNumberFormat="1" applyFont="1" applyFill="1" applyBorder="1" applyAlignment="1" applyProtection="1">
      <alignment horizontal="right" vertical="top" wrapText="1" indent="1"/>
      <protection hidden="1"/>
    </xf>
    <xf numFmtId="3" fontId="25" fillId="17" borderId="461" xfId="1" applyNumberFormat="1" applyFont="1" applyFill="1" applyBorder="1" applyAlignment="1" applyProtection="1">
      <alignment horizontal="right" vertical="top" wrapText="1" indent="1"/>
      <protection hidden="1"/>
    </xf>
    <xf numFmtId="0" fontId="16" fillId="10" borderId="31" xfId="1" applyFont="1" applyFill="1" applyBorder="1" applyAlignment="1" applyProtection="1">
      <alignment horizontal="left" vertical="top" wrapText="1"/>
      <protection hidden="1"/>
    </xf>
    <xf numFmtId="0" fontId="16" fillId="10" borderId="33" xfId="1" applyFont="1" applyFill="1" applyBorder="1" applyAlignment="1" applyProtection="1">
      <alignment horizontal="center" vertical="top" wrapText="1"/>
      <protection hidden="1"/>
    </xf>
    <xf numFmtId="3" fontId="16" fillId="17" borderId="288" xfId="1" applyNumberFormat="1" applyFont="1" applyFill="1" applyBorder="1" applyAlignment="1" applyProtection="1">
      <alignment horizontal="right" vertical="top" wrapText="1" indent="1"/>
      <protection hidden="1"/>
    </xf>
    <xf numFmtId="3" fontId="16" fillId="17" borderId="462" xfId="1" applyNumberFormat="1" applyFont="1" applyFill="1" applyBorder="1" applyAlignment="1" applyProtection="1">
      <alignment horizontal="right" vertical="top" wrapText="1" indent="1"/>
      <protection hidden="1"/>
    </xf>
    <xf numFmtId="3" fontId="16" fillId="17" borderId="309" xfId="1" applyNumberFormat="1" applyFont="1" applyFill="1" applyBorder="1" applyAlignment="1" applyProtection="1">
      <alignment horizontal="right" vertical="top" wrapText="1" indent="1"/>
      <protection hidden="1"/>
    </xf>
    <xf numFmtId="0" fontId="25" fillId="10" borderId="68" xfId="1" applyFont="1" applyFill="1" applyBorder="1" applyAlignment="1" applyProtection="1">
      <alignment horizontal="right" vertical="top" wrapText="1"/>
      <protection hidden="1"/>
    </xf>
    <xf numFmtId="3" fontId="25" fillId="17" borderId="465" xfId="1" applyNumberFormat="1" applyFont="1" applyFill="1" applyBorder="1" applyAlignment="1" applyProtection="1">
      <alignment horizontal="right" vertical="top" wrapText="1" indent="1"/>
      <protection hidden="1"/>
    </xf>
    <xf numFmtId="3" fontId="25" fillId="17" borderId="466" xfId="1" applyNumberFormat="1" applyFont="1" applyFill="1" applyBorder="1" applyAlignment="1" applyProtection="1">
      <alignment horizontal="right" vertical="top" wrapText="1" indent="1"/>
      <protection hidden="1"/>
    </xf>
    <xf numFmtId="3" fontId="25" fillId="17" borderId="467" xfId="1" applyNumberFormat="1" applyFont="1" applyFill="1" applyBorder="1" applyAlignment="1" applyProtection="1">
      <alignment horizontal="right" vertical="top" wrapText="1" indent="1"/>
      <protection hidden="1"/>
    </xf>
    <xf numFmtId="0" fontId="85" fillId="0" borderId="7" xfId="1" applyFont="1" applyBorder="1" applyProtection="1">
      <protection hidden="1"/>
    </xf>
    <xf numFmtId="0" fontId="25" fillId="10" borderId="129" xfId="1" applyFont="1" applyFill="1" applyBorder="1" applyAlignment="1" applyProtection="1">
      <alignment horizontal="left" vertical="top" wrapText="1"/>
      <protection hidden="1"/>
    </xf>
    <xf numFmtId="0" fontId="1" fillId="10" borderId="71" xfId="1" applyFont="1" applyFill="1" applyBorder="1" applyAlignment="1" applyProtection="1">
      <alignment horizontal="center" vertical="top" wrapText="1"/>
      <protection hidden="1"/>
    </xf>
    <xf numFmtId="3" fontId="25" fillId="0" borderId="458" xfId="1" applyNumberFormat="1" applyFont="1" applyFill="1" applyBorder="1" applyAlignment="1" applyProtection="1">
      <alignment horizontal="right" vertical="top" wrapText="1" indent="1"/>
      <protection locked="0" hidden="1"/>
    </xf>
    <xf numFmtId="3" fontId="25" fillId="17" borderId="153" xfId="1" applyNumberFormat="1" applyFont="1" applyFill="1" applyBorder="1" applyAlignment="1" applyProtection="1">
      <alignment horizontal="right" vertical="top" wrapText="1" indent="1"/>
      <protection hidden="1"/>
    </xf>
    <xf numFmtId="3" fontId="25" fillId="17" borderId="460" xfId="1" applyNumberFormat="1" applyFont="1" applyFill="1" applyBorder="1" applyAlignment="1" applyProtection="1">
      <alignment horizontal="right" vertical="top" wrapText="1" indent="1"/>
      <protection hidden="1"/>
    </xf>
    <xf numFmtId="3" fontId="25" fillId="17" borderId="317" xfId="1" applyNumberFormat="1" applyFont="1" applyFill="1" applyBorder="1" applyAlignment="1" applyProtection="1">
      <alignment horizontal="right" vertical="top" wrapText="1" indent="1"/>
      <protection hidden="1"/>
    </xf>
    <xf numFmtId="3" fontId="25" fillId="17" borderId="463" xfId="1" applyNumberFormat="1" applyFont="1" applyFill="1" applyBorder="1" applyAlignment="1" applyProtection="1">
      <alignment horizontal="right" vertical="top" wrapText="1" indent="1"/>
      <protection hidden="1"/>
    </xf>
    <xf numFmtId="3" fontId="25" fillId="17" borderId="451" xfId="1" applyNumberFormat="1" applyFont="1" applyFill="1" applyBorder="1" applyAlignment="1" applyProtection="1">
      <alignment horizontal="right" vertical="top" wrapText="1" indent="1"/>
      <protection hidden="1"/>
    </xf>
    <xf numFmtId="3" fontId="25" fillId="17" borderId="139" xfId="1" applyNumberFormat="1" applyFont="1" applyFill="1" applyBorder="1" applyAlignment="1" applyProtection="1">
      <alignment horizontal="right" vertical="top" wrapText="1" indent="1"/>
      <protection hidden="1"/>
    </xf>
    <xf numFmtId="0" fontId="1" fillId="10" borderId="127" xfId="1" applyFont="1" applyFill="1" applyBorder="1" applyAlignment="1" applyProtection="1">
      <alignment horizontal="left" vertical="top" wrapText="1"/>
      <protection hidden="1"/>
    </xf>
    <xf numFmtId="0" fontId="25" fillId="10" borderId="0" xfId="1" applyFont="1" applyFill="1" applyBorder="1" applyAlignment="1" applyProtection="1">
      <alignment horizontal="right" vertical="top" wrapText="1"/>
      <protection locked="0" hidden="1"/>
    </xf>
    <xf numFmtId="0" fontId="1" fillId="10" borderId="318" xfId="1" applyFont="1" applyFill="1" applyBorder="1" applyAlignment="1" applyProtection="1">
      <alignment horizontal="left" vertical="top" wrapText="1"/>
      <protection hidden="1"/>
    </xf>
    <xf numFmtId="0" fontId="25" fillId="10" borderId="84" xfId="1" applyFont="1" applyFill="1" applyBorder="1" applyAlignment="1" applyProtection="1">
      <alignment horizontal="right" vertical="top" wrapText="1"/>
      <protection locked="0" hidden="1"/>
    </xf>
    <xf numFmtId="0" fontId="16" fillId="10" borderId="129" xfId="1" applyFont="1" applyFill="1" applyBorder="1" applyAlignment="1" applyProtection="1">
      <alignment horizontal="center" vertical="top" wrapText="1"/>
      <protection hidden="1"/>
    </xf>
    <xf numFmtId="0" fontId="16" fillId="10" borderId="129" xfId="1" applyFont="1" applyFill="1" applyBorder="1" applyAlignment="1" applyProtection="1">
      <alignment horizontal="left" vertical="top" wrapText="1"/>
      <protection hidden="1"/>
    </xf>
    <xf numFmtId="0" fontId="16" fillId="10" borderId="0" xfId="1" applyFont="1" applyFill="1" applyBorder="1" applyAlignment="1" applyProtection="1">
      <alignment horizontal="right" vertical="top" wrapText="1"/>
      <protection hidden="1"/>
    </xf>
    <xf numFmtId="3" fontId="16" fillId="17" borderId="319" xfId="1" applyNumberFormat="1" applyFont="1" applyFill="1" applyBorder="1" applyAlignment="1" applyProtection="1">
      <alignment horizontal="right" vertical="top" wrapText="1" indent="1"/>
      <protection hidden="1"/>
    </xf>
    <xf numFmtId="3" fontId="16" fillId="17" borderId="177" xfId="1" applyNumberFormat="1" applyFont="1" applyFill="1" applyBorder="1" applyAlignment="1" applyProtection="1">
      <alignment horizontal="right" vertical="top" wrapText="1" indent="1"/>
      <protection hidden="1"/>
    </xf>
    <xf numFmtId="3" fontId="16" fillId="17" borderId="465" xfId="1" applyNumberFormat="1" applyFont="1" applyFill="1" applyBorder="1" applyAlignment="1" applyProtection="1">
      <alignment horizontal="right" vertical="top" wrapText="1" indent="1"/>
      <protection hidden="1"/>
    </xf>
    <xf numFmtId="3" fontId="16" fillId="17" borderId="466" xfId="1" applyNumberFormat="1" applyFont="1" applyFill="1" applyBorder="1" applyAlignment="1" applyProtection="1">
      <alignment horizontal="right" vertical="top" wrapText="1" indent="1"/>
      <protection hidden="1"/>
    </xf>
    <xf numFmtId="3" fontId="16" fillId="17" borderId="467" xfId="1" applyNumberFormat="1" applyFont="1" applyFill="1" applyBorder="1" applyAlignment="1" applyProtection="1">
      <alignment horizontal="right" vertical="top" wrapText="1" indent="1"/>
      <protection hidden="1"/>
    </xf>
    <xf numFmtId="0" fontId="24" fillId="10" borderId="91" xfId="1" applyFont="1" applyFill="1" applyBorder="1" applyAlignment="1" applyProtection="1">
      <alignment horizontal="left" vertical="top" wrapText="1"/>
      <protection hidden="1"/>
    </xf>
    <xf numFmtId="0" fontId="24" fillId="10" borderId="90" xfId="1" applyFont="1" applyFill="1" applyBorder="1" applyAlignment="1" applyProtection="1">
      <alignment horizontal="right" vertical="top" wrapText="1"/>
      <protection hidden="1"/>
    </xf>
    <xf numFmtId="0" fontId="16" fillId="10" borderId="91" xfId="1" applyFont="1" applyFill="1" applyBorder="1" applyAlignment="1" applyProtection="1">
      <alignment horizontal="left" vertical="top" wrapText="1"/>
      <protection hidden="1"/>
    </xf>
    <xf numFmtId="4" fontId="16" fillId="17" borderId="181" xfId="1" applyNumberFormat="1" applyFont="1" applyFill="1" applyBorder="1" applyAlignment="1" applyProtection="1">
      <alignment horizontal="right" vertical="top" wrapText="1" indent="1"/>
      <protection hidden="1"/>
    </xf>
    <xf numFmtId="4" fontId="16" fillId="17" borderId="183" xfId="1" applyNumberFormat="1" applyFont="1" applyFill="1" applyBorder="1" applyAlignment="1" applyProtection="1">
      <alignment horizontal="right" vertical="top" wrapText="1" indent="1"/>
      <protection hidden="1"/>
    </xf>
    <xf numFmtId="0" fontId="25" fillId="0" borderId="9" xfId="1" applyFont="1" applyBorder="1" applyProtection="1">
      <protection hidden="1"/>
    </xf>
    <xf numFmtId="0" fontId="16" fillId="0" borderId="10" xfId="1" applyFont="1" applyBorder="1" applyAlignment="1" applyProtection="1">
      <alignment horizontal="center" vertical="top" wrapText="1"/>
      <protection hidden="1"/>
    </xf>
    <xf numFmtId="0" fontId="16" fillId="0" borderId="10" xfId="1" applyFont="1" applyBorder="1" applyAlignment="1" applyProtection="1">
      <alignment horizontal="justify" vertical="top" wrapText="1"/>
      <protection hidden="1"/>
    </xf>
    <xf numFmtId="0" fontId="16" fillId="0" borderId="10" xfId="1" applyFont="1" applyBorder="1" applyAlignment="1" applyProtection="1">
      <alignment horizontal="right" vertical="top" wrapText="1"/>
      <protection hidden="1"/>
    </xf>
    <xf numFmtId="0" fontId="16" fillId="0" borderId="10" xfId="1" applyFont="1" applyBorder="1" applyAlignment="1" applyProtection="1">
      <alignment horizontal="left" vertical="top" wrapText="1"/>
      <protection hidden="1"/>
    </xf>
    <xf numFmtId="0" fontId="16" fillId="0" borderId="10" xfId="1" applyFont="1" applyFill="1" applyBorder="1" applyAlignment="1" applyProtection="1">
      <alignment horizontal="center" vertical="top" wrapText="1"/>
      <protection hidden="1"/>
    </xf>
    <xf numFmtId="0" fontId="25" fillId="0" borderId="10" xfId="1" applyFont="1" applyFill="1" applyBorder="1" applyAlignment="1" applyProtection="1">
      <alignment horizontal="center" vertical="top" wrapText="1"/>
      <protection hidden="1"/>
    </xf>
    <xf numFmtId="0" fontId="50" fillId="0" borderId="0" xfId="1" applyFont="1" applyAlignment="1" applyProtection="1">
      <alignment horizontal="right"/>
      <protection hidden="1"/>
    </xf>
    <xf numFmtId="0" fontId="1" fillId="0" borderId="1" xfId="1" applyFont="1" applyBorder="1" applyAlignment="1" applyProtection="1">
      <alignment horizontal="left"/>
      <protection hidden="1"/>
    </xf>
    <xf numFmtId="0" fontId="50" fillId="0" borderId="1" xfId="1" applyFont="1" applyBorder="1" applyAlignment="1" applyProtection="1">
      <alignment horizontal="right" vertical="center"/>
      <protection hidden="1"/>
    </xf>
    <xf numFmtId="0" fontId="50" fillId="0" borderId="0" xfId="1" applyFont="1" applyAlignment="1" applyProtection="1">
      <alignment horizontal="right" vertical="top"/>
      <protection hidden="1"/>
    </xf>
    <xf numFmtId="0" fontId="50" fillId="0" borderId="7" xfId="1" applyFont="1" applyBorder="1" applyAlignment="1" applyProtection="1">
      <alignment horizontal="right" vertical="top"/>
      <protection hidden="1"/>
    </xf>
    <xf numFmtId="0" fontId="1" fillId="0" borderId="1" xfId="1" applyFont="1" applyBorder="1" applyAlignment="1" applyProtection="1">
      <alignment horizontal="right"/>
      <protection hidden="1"/>
    </xf>
    <xf numFmtId="0" fontId="83" fillId="19" borderId="31" xfId="1" applyFont="1" applyFill="1" applyBorder="1" applyAlignment="1" applyProtection="1">
      <alignment horizontal="center" vertical="center" wrapText="1"/>
    </xf>
    <xf numFmtId="3" fontId="1" fillId="16" borderId="31" xfId="1" applyNumberFormat="1" applyFont="1" applyFill="1" applyBorder="1" applyAlignment="1" applyProtection="1">
      <alignment horizontal="center" vertical="center"/>
      <protection hidden="1"/>
    </xf>
    <xf numFmtId="3" fontId="1" fillId="16" borderId="32" xfId="1" applyNumberFormat="1" applyFont="1" applyFill="1" applyBorder="1" applyAlignment="1" applyProtection="1">
      <alignment horizontal="center" vertical="center"/>
      <protection hidden="1"/>
    </xf>
    <xf numFmtId="3" fontId="1" fillId="16" borderId="193" xfId="1" applyNumberFormat="1" applyFont="1" applyFill="1" applyBorder="1" applyAlignment="1" applyProtection="1">
      <alignment horizontal="center" vertical="center"/>
      <protection hidden="1"/>
    </xf>
    <xf numFmtId="3" fontId="1" fillId="16" borderId="194" xfId="1" applyNumberFormat="1" applyFont="1" applyFill="1" applyBorder="1" applyAlignment="1" applyProtection="1">
      <alignment horizontal="center" vertical="center"/>
      <protection hidden="1"/>
    </xf>
    <xf numFmtId="3" fontId="1" fillId="16" borderId="195" xfId="1" applyNumberFormat="1" applyFont="1" applyFill="1" applyBorder="1" applyAlignment="1" applyProtection="1">
      <alignment horizontal="center" vertical="center"/>
      <protection hidden="1"/>
    </xf>
    <xf numFmtId="3" fontId="1" fillId="16" borderId="196" xfId="1" applyNumberFormat="1" applyFont="1" applyFill="1" applyBorder="1" applyAlignment="1" applyProtection="1">
      <alignment horizontal="center" vertical="center"/>
      <protection hidden="1"/>
    </xf>
    <xf numFmtId="3" fontId="25" fillId="17" borderId="130" xfId="1" applyNumberFormat="1" applyFont="1" applyFill="1" applyBorder="1" applyAlignment="1" applyProtection="1">
      <alignment horizontal="right" vertical="top" wrapText="1" indent="1"/>
      <protection hidden="1"/>
    </xf>
    <xf numFmtId="3" fontId="25" fillId="0" borderId="514" xfId="1" applyNumberFormat="1" applyFont="1" applyFill="1" applyBorder="1" applyAlignment="1" applyProtection="1">
      <alignment horizontal="right" vertical="top" wrapText="1" indent="1"/>
      <protection locked="0" hidden="1"/>
    </xf>
    <xf numFmtId="3" fontId="25" fillId="0" borderId="515" xfId="1" applyNumberFormat="1" applyFont="1" applyFill="1" applyBorder="1" applyAlignment="1" applyProtection="1">
      <alignment horizontal="right" vertical="top" wrapText="1" indent="1"/>
      <protection locked="0" hidden="1"/>
    </xf>
    <xf numFmtId="3" fontId="25" fillId="0" borderId="516" xfId="1" applyNumberFormat="1" applyFont="1" applyFill="1" applyBorder="1" applyAlignment="1" applyProtection="1">
      <alignment horizontal="right" vertical="top" wrapText="1" indent="1"/>
      <protection locked="0" hidden="1"/>
    </xf>
    <xf numFmtId="3" fontId="25" fillId="0" borderId="517" xfId="1" applyNumberFormat="1" applyFont="1" applyFill="1" applyBorder="1" applyAlignment="1" applyProtection="1">
      <alignment horizontal="right" vertical="top" wrapText="1" indent="1"/>
      <protection locked="0" hidden="1"/>
    </xf>
    <xf numFmtId="3" fontId="25" fillId="0" borderId="518" xfId="1" applyNumberFormat="1" applyFont="1" applyFill="1" applyBorder="1" applyAlignment="1" applyProtection="1">
      <alignment horizontal="right" vertical="top" wrapText="1" indent="1"/>
      <protection locked="0" hidden="1"/>
    </xf>
    <xf numFmtId="3" fontId="25" fillId="0" borderId="516" xfId="1" applyNumberFormat="1" applyFont="1" applyFill="1" applyBorder="1" applyAlignment="1" applyProtection="1">
      <alignment horizontal="right" vertical="center" wrapText="1" indent="1"/>
      <protection locked="0" hidden="1"/>
    </xf>
    <xf numFmtId="3" fontId="25" fillId="0" borderId="517" xfId="1" applyNumberFormat="1" applyFont="1" applyFill="1" applyBorder="1" applyAlignment="1" applyProtection="1">
      <alignment horizontal="right" vertical="center" wrapText="1" indent="1"/>
      <protection locked="0" hidden="1"/>
    </xf>
    <xf numFmtId="3" fontId="25" fillId="0" borderId="518" xfId="1" applyNumberFormat="1" applyFont="1" applyFill="1" applyBorder="1" applyAlignment="1" applyProtection="1">
      <alignment horizontal="right" vertical="center" wrapText="1" indent="1"/>
      <protection locked="0" hidden="1"/>
    </xf>
    <xf numFmtId="3" fontId="25" fillId="0" borderId="519" xfId="1" applyNumberFormat="1" applyFont="1" applyFill="1" applyBorder="1" applyAlignment="1" applyProtection="1">
      <alignment horizontal="right" vertical="top" wrapText="1" indent="1"/>
      <protection locked="0" hidden="1"/>
    </xf>
    <xf numFmtId="3" fontId="25" fillId="0" borderId="520" xfId="1" applyNumberFormat="1" applyFont="1" applyFill="1" applyBorder="1" applyAlignment="1" applyProtection="1">
      <alignment horizontal="right" vertical="top" wrapText="1" indent="1"/>
      <protection locked="0" hidden="1"/>
    </xf>
    <xf numFmtId="3" fontId="25" fillId="0" borderId="521" xfId="1" applyNumberFormat="1" applyFont="1" applyFill="1" applyBorder="1" applyAlignment="1" applyProtection="1">
      <alignment horizontal="right" vertical="top" wrapText="1" indent="1"/>
      <protection locked="0" hidden="1"/>
    </xf>
    <xf numFmtId="3" fontId="25" fillId="2" borderId="522" xfId="1" applyNumberFormat="1" applyFont="1" applyFill="1" applyBorder="1" applyAlignment="1" applyProtection="1">
      <alignment horizontal="right" vertical="top" wrapText="1" indent="1"/>
      <protection locked="0" hidden="1"/>
    </xf>
    <xf numFmtId="0" fontId="1" fillId="10" borderId="256" xfId="1" applyFont="1" applyFill="1" applyBorder="1" applyAlignment="1" applyProtection="1">
      <alignment horizontal="center" vertical="top" wrapText="1"/>
      <protection hidden="1"/>
    </xf>
    <xf numFmtId="0" fontId="1" fillId="10" borderId="426" xfId="1" applyFont="1" applyFill="1" applyBorder="1" applyAlignment="1" applyProtection="1">
      <alignment vertical="top" wrapText="1"/>
      <protection hidden="1"/>
    </xf>
    <xf numFmtId="0" fontId="1" fillId="10" borderId="523" xfId="1" applyFont="1" applyFill="1" applyBorder="1" applyAlignment="1" applyProtection="1">
      <alignment horizontal="center" vertical="top" wrapText="1"/>
      <protection hidden="1"/>
    </xf>
    <xf numFmtId="0" fontId="1" fillId="10" borderId="316" xfId="1" applyFont="1" applyFill="1" applyBorder="1" applyAlignment="1" applyProtection="1">
      <alignment horizontal="center" vertical="top" wrapText="1"/>
      <protection hidden="1"/>
    </xf>
    <xf numFmtId="0" fontId="1" fillId="10" borderId="427" xfId="1" applyFont="1" applyFill="1" applyBorder="1" applyAlignment="1" applyProtection="1">
      <alignment horizontal="center" vertical="top" wrapText="1"/>
      <protection hidden="1"/>
    </xf>
    <xf numFmtId="0" fontId="1" fillId="10" borderId="427" xfId="1" applyFont="1" applyFill="1" applyBorder="1" applyAlignment="1" applyProtection="1">
      <alignment horizontal="right" vertical="top" wrapText="1"/>
      <protection hidden="1"/>
    </xf>
    <xf numFmtId="0" fontId="1" fillId="10" borderId="428" xfId="1" applyFont="1" applyFill="1" applyBorder="1" applyAlignment="1" applyProtection="1">
      <alignment vertical="top" wrapText="1"/>
      <protection hidden="1"/>
    </xf>
    <xf numFmtId="0" fontId="1" fillId="10" borderId="524" xfId="1" applyFont="1" applyFill="1" applyBorder="1" applyAlignment="1" applyProtection="1">
      <alignment horizontal="center" vertical="top" wrapText="1"/>
      <protection hidden="1"/>
    </xf>
    <xf numFmtId="3" fontId="1" fillId="0" borderId="525" xfId="1" applyNumberFormat="1" applyFont="1" applyFill="1" applyBorder="1" applyAlignment="1" applyProtection="1">
      <alignment horizontal="right" vertical="top" wrapText="1" indent="1"/>
      <protection locked="0" hidden="1"/>
    </xf>
    <xf numFmtId="3" fontId="1" fillId="2" borderId="525" xfId="1" applyNumberFormat="1" applyFont="1" applyFill="1" applyBorder="1" applyAlignment="1" applyProtection="1">
      <alignment horizontal="right" vertical="top" wrapText="1" indent="1"/>
      <protection locked="0" hidden="1"/>
    </xf>
    <xf numFmtId="3" fontId="1" fillId="2" borderId="526" xfId="1" applyNumberFormat="1" applyFont="1" applyFill="1" applyBorder="1" applyAlignment="1" applyProtection="1">
      <alignment horizontal="right" vertical="top" wrapText="1" indent="1"/>
      <protection locked="0" hidden="1"/>
    </xf>
    <xf numFmtId="3" fontId="1" fillId="0" borderId="527" xfId="1" applyNumberFormat="1" applyFont="1" applyFill="1" applyBorder="1" applyAlignment="1" applyProtection="1">
      <alignment horizontal="right" vertical="top" wrapText="1" indent="1"/>
      <protection locked="0" hidden="1"/>
    </xf>
    <xf numFmtId="3" fontId="1" fillId="2" borderId="527" xfId="1" applyNumberFormat="1" applyFont="1" applyFill="1" applyBorder="1" applyAlignment="1" applyProtection="1">
      <alignment horizontal="right" vertical="top" wrapText="1" indent="1"/>
      <protection locked="0" hidden="1"/>
    </xf>
    <xf numFmtId="3" fontId="1" fillId="2" borderId="528" xfId="1" applyNumberFormat="1" applyFont="1" applyFill="1" applyBorder="1" applyAlignment="1" applyProtection="1">
      <alignment horizontal="right" vertical="top" wrapText="1" indent="1"/>
      <protection locked="0" hidden="1"/>
    </xf>
    <xf numFmtId="3" fontId="1" fillId="22" borderId="442" xfId="1" applyNumberFormat="1" applyFont="1" applyFill="1" applyBorder="1" applyAlignment="1" applyProtection="1">
      <alignment horizontal="right" vertical="top" wrapText="1" indent="1"/>
      <protection hidden="1"/>
    </xf>
    <xf numFmtId="3" fontId="25" fillId="22" borderId="529" xfId="1" applyNumberFormat="1" applyFont="1" applyFill="1" applyBorder="1" applyAlignment="1" applyProtection="1">
      <alignment horizontal="right" vertical="top" wrapText="1" indent="1"/>
      <protection hidden="1"/>
    </xf>
    <xf numFmtId="0" fontId="1" fillId="10" borderId="253" xfId="1" applyFont="1" applyFill="1" applyBorder="1" applyAlignment="1" applyProtection="1">
      <alignment horizontal="center" vertical="top" wrapText="1"/>
      <protection hidden="1"/>
    </xf>
    <xf numFmtId="0" fontId="1" fillId="10" borderId="258" xfId="1" applyFont="1" applyFill="1" applyBorder="1" applyAlignment="1" applyProtection="1">
      <alignment horizontal="center" vertical="top" wrapText="1"/>
      <protection hidden="1"/>
    </xf>
    <xf numFmtId="0" fontId="1" fillId="10" borderId="272" xfId="1" applyFont="1" applyFill="1" applyBorder="1" applyAlignment="1" applyProtection="1">
      <alignment horizontal="center" vertical="top" wrapText="1"/>
      <protection hidden="1"/>
    </xf>
    <xf numFmtId="0" fontId="1" fillId="10" borderId="275" xfId="1" applyFont="1" applyFill="1" applyBorder="1" applyAlignment="1" applyProtection="1">
      <alignment horizontal="center" vertical="top" wrapText="1"/>
      <protection hidden="1"/>
    </xf>
    <xf numFmtId="3" fontId="16" fillId="17" borderId="140" xfId="1" applyNumberFormat="1" applyFont="1" applyFill="1" applyBorder="1" applyAlignment="1" applyProtection="1">
      <alignment horizontal="right" vertical="center" wrapText="1" indent="1"/>
      <protection hidden="1"/>
    </xf>
    <xf numFmtId="0" fontId="1" fillId="10" borderId="256" xfId="1" applyFont="1" applyFill="1" applyBorder="1" applyAlignment="1" applyProtection="1">
      <alignment horizontal="center" vertical="center" wrapText="1"/>
      <protection hidden="1"/>
    </xf>
    <xf numFmtId="3" fontId="25" fillId="0" borderId="530" xfId="1" applyNumberFormat="1" applyFont="1" applyFill="1" applyBorder="1" applyAlignment="1" applyProtection="1">
      <alignment horizontal="right" vertical="top" wrapText="1" indent="1"/>
      <protection locked="0" hidden="1"/>
    </xf>
    <xf numFmtId="3" fontId="25" fillId="0" borderId="531" xfId="1" applyNumberFormat="1" applyFont="1" applyFill="1" applyBorder="1" applyAlignment="1" applyProtection="1">
      <alignment horizontal="right" vertical="top" wrapText="1" indent="1"/>
      <protection locked="0" hidden="1"/>
    </xf>
    <xf numFmtId="3" fontId="25" fillId="0" borderId="532" xfId="1" applyNumberFormat="1" applyFont="1" applyFill="1" applyBorder="1" applyAlignment="1" applyProtection="1">
      <alignment horizontal="right" vertical="top" wrapText="1" indent="1"/>
      <protection locked="0" hidden="1"/>
    </xf>
    <xf numFmtId="3" fontId="25" fillId="0" borderId="533" xfId="1" applyNumberFormat="1" applyFont="1" applyFill="1" applyBorder="1" applyAlignment="1" applyProtection="1">
      <alignment horizontal="right" vertical="top" wrapText="1" indent="1"/>
      <protection locked="0" hidden="1"/>
    </xf>
    <xf numFmtId="3" fontId="25" fillId="0" borderId="534" xfId="1" applyNumberFormat="1" applyFont="1" applyFill="1" applyBorder="1" applyAlignment="1" applyProtection="1">
      <alignment horizontal="right" vertical="top" wrapText="1" indent="1"/>
      <protection locked="0" hidden="1"/>
    </xf>
    <xf numFmtId="3" fontId="25" fillId="0" borderId="535" xfId="1" applyNumberFormat="1" applyFont="1" applyFill="1" applyBorder="1" applyAlignment="1" applyProtection="1">
      <alignment horizontal="right" vertical="top" wrapText="1" indent="1"/>
      <protection locked="0" hidden="1"/>
    </xf>
    <xf numFmtId="3" fontId="25" fillId="0" borderId="536" xfId="1" applyNumberFormat="1" applyFont="1" applyFill="1" applyBorder="1" applyAlignment="1" applyProtection="1">
      <alignment horizontal="right" vertical="top" wrapText="1" indent="1"/>
      <protection locked="0" hidden="1"/>
    </xf>
    <xf numFmtId="3" fontId="16" fillId="17" borderId="130" xfId="1" applyNumberFormat="1" applyFont="1" applyFill="1" applyBorder="1" applyAlignment="1" applyProtection="1">
      <alignment horizontal="right" vertical="center" wrapText="1" indent="1"/>
      <protection hidden="1"/>
    </xf>
    <xf numFmtId="165" fontId="25" fillId="17" borderId="207" xfId="1" applyNumberFormat="1" applyFont="1" applyFill="1" applyBorder="1" applyAlignment="1" applyProtection="1">
      <alignment horizontal="right" vertical="center" wrapText="1" indent="1"/>
      <protection hidden="1"/>
    </xf>
    <xf numFmtId="0" fontId="1" fillId="10" borderId="125" xfId="1" applyFont="1" applyFill="1" applyBorder="1" applyAlignment="1" applyProtection="1">
      <alignment horizontal="center" vertical="center" wrapText="1"/>
      <protection hidden="1"/>
    </xf>
    <xf numFmtId="0" fontId="1" fillId="10" borderId="126" xfId="1" applyFont="1" applyFill="1" applyBorder="1" applyAlignment="1" applyProtection="1">
      <alignment horizontal="center" vertical="center" wrapText="1"/>
      <protection hidden="1"/>
    </xf>
    <xf numFmtId="0" fontId="1" fillId="10" borderId="31" xfId="1" applyFont="1" applyFill="1" applyBorder="1" applyAlignment="1" applyProtection="1">
      <alignment horizontal="center" vertical="center" wrapText="1"/>
      <protection hidden="1"/>
    </xf>
    <xf numFmtId="3" fontId="1" fillId="3" borderId="290" xfId="1" applyNumberFormat="1" applyFont="1" applyFill="1" applyBorder="1" applyAlignment="1" applyProtection="1">
      <alignment horizontal="right" vertical="top" wrapText="1" indent="1"/>
      <protection locked="0" hidden="1"/>
    </xf>
    <xf numFmtId="3" fontId="1" fillId="3" borderId="274" xfId="1" applyNumberFormat="1" applyFont="1" applyFill="1" applyBorder="1" applyAlignment="1" applyProtection="1">
      <alignment horizontal="right" vertical="top" wrapText="1" indent="1"/>
      <protection locked="0" hidden="1"/>
    </xf>
    <xf numFmtId="3" fontId="1" fillId="3" borderId="290" xfId="1" applyNumberFormat="1" applyFont="1" applyFill="1" applyBorder="1" applyAlignment="1" applyProtection="1">
      <alignment horizontal="right" vertical="center" wrapText="1" indent="1"/>
      <protection locked="0" hidden="1"/>
    </xf>
    <xf numFmtId="3" fontId="1" fillId="3" borderId="274" xfId="1" applyNumberFormat="1" applyFont="1" applyFill="1" applyBorder="1" applyAlignment="1" applyProtection="1">
      <alignment horizontal="right" vertical="center" wrapText="1" indent="1"/>
      <protection locked="0" hidden="1"/>
    </xf>
    <xf numFmtId="3" fontId="1" fillId="3" borderId="152" xfId="1" applyNumberFormat="1" applyFont="1" applyFill="1" applyBorder="1" applyAlignment="1" applyProtection="1">
      <alignment horizontal="right" vertical="center" wrapText="1" indent="1"/>
      <protection locked="0" hidden="1"/>
    </xf>
    <xf numFmtId="3" fontId="1" fillId="36" borderId="465" xfId="1" applyNumberFormat="1" applyFont="1" applyFill="1" applyBorder="1" applyAlignment="1" applyProtection="1">
      <alignment horizontal="right" vertical="center" wrapText="1" indent="1"/>
      <protection hidden="1"/>
    </xf>
    <xf numFmtId="3" fontId="1" fillId="36" borderId="466" xfId="1" applyNumberFormat="1" applyFont="1" applyFill="1" applyBorder="1" applyAlignment="1" applyProtection="1">
      <alignment horizontal="right" vertical="center" wrapText="1" indent="1"/>
      <protection hidden="1"/>
    </xf>
    <xf numFmtId="3" fontId="25" fillId="36" borderId="87" xfId="1" applyNumberFormat="1" applyFont="1" applyFill="1" applyBorder="1" applyAlignment="1" applyProtection="1">
      <alignment horizontal="right" vertical="top" wrapText="1" indent="1"/>
      <protection hidden="1"/>
    </xf>
    <xf numFmtId="3" fontId="25" fillId="36" borderId="537" xfId="1" applyNumberFormat="1" applyFont="1" applyFill="1" applyBorder="1" applyAlignment="1" applyProtection="1">
      <alignment horizontal="right" vertical="top" wrapText="1" indent="1"/>
      <protection hidden="1"/>
    </xf>
    <xf numFmtId="3" fontId="1" fillId="17" borderId="317" xfId="1" applyNumberFormat="1" applyFont="1" applyFill="1" applyBorder="1" applyAlignment="1" applyProtection="1">
      <alignment horizontal="right" vertical="center" wrapText="1" indent="1"/>
      <protection hidden="1"/>
    </xf>
    <xf numFmtId="3" fontId="1" fillId="17" borderId="538" xfId="1" applyNumberFormat="1" applyFont="1" applyFill="1" applyBorder="1" applyAlignment="1" applyProtection="1">
      <alignment horizontal="right" vertical="center" wrapText="1" indent="1"/>
      <protection hidden="1"/>
    </xf>
    <xf numFmtId="165" fontId="16" fillId="17" borderId="157" xfId="1" applyNumberFormat="1" applyFont="1" applyFill="1" applyBorder="1" applyAlignment="1" applyProtection="1">
      <alignment horizontal="right" vertical="center" wrapText="1" indent="1"/>
      <protection hidden="1"/>
    </xf>
    <xf numFmtId="165" fontId="16" fillId="17" borderId="158" xfId="1" applyNumberFormat="1" applyFont="1" applyFill="1" applyBorder="1" applyAlignment="1" applyProtection="1">
      <alignment horizontal="right" vertical="center" wrapText="1" indent="1"/>
      <protection hidden="1"/>
    </xf>
    <xf numFmtId="3" fontId="113" fillId="17" borderId="219" xfId="1" applyNumberFormat="1" applyFont="1" applyFill="1" applyBorder="1" applyAlignment="1" applyProtection="1">
      <alignment horizontal="center" vertical="center" wrapText="1"/>
      <protection hidden="1"/>
    </xf>
    <xf numFmtId="0" fontId="1" fillId="10" borderId="34" xfId="1" applyFont="1" applyFill="1" applyBorder="1" applyAlignment="1" applyProtection="1">
      <alignment horizontal="center" vertical="center" wrapText="1"/>
      <protection hidden="1"/>
    </xf>
    <xf numFmtId="3" fontId="25" fillId="36" borderId="539" xfId="1" applyNumberFormat="1" applyFont="1" applyFill="1" applyBorder="1" applyAlignment="1" applyProtection="1">
      <alignment horizontal="right" vertical="top" wrapText="1" indent="1"/>
      <protection hidden="1"/>
    </xf>
    <xf numFmtId="3" fontId="25" fillId="36" borderId="461" xfId="1" applyNumberFormat="1" applyFont="1" applyFill="1" applyBorder="1" applyAlignment="1" applyProtection="1">
      <alignment horizontal="right" vertical="top" wrapText="1" indent="1"/>
      <protection hidden="1"/>
    </xf>
    <xf numFmtId="3" fontId="25" fillId="36" borderId="540" xfId="1" applyNumberFormat="1" applyFont="1" applyFill="1" applyBorder="1" applyAlignment="1" applyProtection="1">
      <alignment horizontal="right" vertical="top" wrapText="1" indent="1"/>
      <protection hidden="1"/>
    </xf>
    <xf numFmtId="3" fontId="1" fillId="17" borderId="463" xfId="1" applyNumberFormat="1" applyFont="1" applyFill="1" applyBorder="1" applyAlignment="1" applyProtection="1">
      <alignment horizontal="right" vertical="center" wrapText="1" indent="1"/>
      <protection hidden="1"/>
    </xf>
    <xf numFmtId="3" fontId="1" fillId="36" borderId="467" xfId="1" applyNumberFormat="1" applyFont="1" applyFill="1" applyBorder="1" applyAlignment="1" applyProtection="1">
      <alignment horizontal="right" vertical="center" wrapText="1" indent="1"/>
      <protection hidden="1"/>
    </xf>
    <xf numFmtId="3" fontId="25" fillId="17" borderId="541" xfId="1" applyNumberFormat="1" applyFont="1" applyFill="1" applyBorder="1" applyAlignment="1" applyProtection="1">
      <alignment horizontal="right" vertical="top" wrapText="1" indent="1"/>
      <protection hidden="1"/>
    </xf>
    <xf numFmtId="3" fontId="25" fillId="17" borderId="542" xfId="1" applyNumberFormat="1" applyFont="1" applyFill="1" applyBorder="1" applyAlignment="1" applyProtection="1">
      <alignment horizontal="right" vertical="top" wrapText="1" indent="1"/>
      <protection hidden="1"/>
    </xf>
    <xf numFmtId="3" fontId="25" fillId="17" borderId="542" xfId="1" applyNumberFormat="1" applyFont="1" applyFill="1" applyBorder="1" applyAlignment="1" applyProtection="1">
      <alignment horizontal="right" vertical="center" wrapText="1" indent="1"/>
      <protection hidden="1"/>
    </xf>
    <xf numFmtId="3" fontId="1" fillId="17" borderId="543" xfId="1" applyNumberFormat="1" applyFont="1" applyFill="1" applyBorder="1" applyAlignment="1" applyProtection="1">
      <alignment horizontal="right" vertical="top" wrapText="1" indent="1"/>
      <protection hidden="1"/>
    </xf>
    <xf numFmtId="0" fontId="25" fillId="10" borderId="291" xfId="1" applyFont="1" applyFill="1" applyBorder="1" applyAlignment="1" applyProtection="1">
      <alignment horizontal="center" vertical="center" wrapText="1"/>
      <protection hidden="1"/>
    </xf>
    <xf numFmtId="0" fontId="25" fillId="10" borderId="67" xfId="1" applyFont="1" applyFill="1" applyBorder="1" applyAlignment="1" applyProtection="1">
      <alignment horizontal="center" vertical="center" wrapText="1"/>
      <protection hidden="1"/>
    </xf>
    <xf numFmtId="0" fontId="25" fillId="10" borderId="71" xfId="1" applyFont="1" applyFill="1" applyBorder="1" applyAlignment="1" applyProtection="1">
      <alignment horizontal="center" vertical="center" wrapText="1"/>
      <protection hidden="1"/>
    </xf>
    <xf numFmtId="0" fontId="25" fillId="10" borderId="257" xfId="1" applyFont="1" applyFill="1" applyBorder="1" applyAlignment="1" applyProtection="1">
      <alignment horizontal="center" vertical="center" wrapText="1"/>
      <protection hidden="1"/>
    </xf>
    <xf numFmtId="0" fontId="25" fillId="10" borderId="88" xfId="1" applyFont="1" applyFill="1" applyBorder="1" applyAlignment="1" applyProtection="1">
      <alignment horizontal="center" vertical="center" wrapText="1"/>
      <protection hidden="1"/>
    </xf>
    <xf numFmtId="0" fontId="1" fillId="10" borderId="253" xfId="1" applyFont="1" applyFill="1" applyBorder="1" applyAlignment="1" applyProtection="1">
      <alignment horizontal="center" vertical="center" wrapText="1"/>
      <protection hidden="1"/>
    </xf>
    <xf numFmtId="0" fontId="30" fillId="10" borderId="0" xfId="1" applyFont="1" applyFill="1" applyBorder="1" applyAlignment="1" applyProtection="1">
      <alignment horizontal="center" vertical="center" wrapText="1"/>
      <protection hidden="1"/>
    </xf>
    <xf numFmtId="3" fontId="1" fillId="17" borderId="130" xfId="1" applyNumberFormat="1" applyFont="1" applyFill="1" applyBorder="1" applyAlignment="1" applyProtection="1">
      <alignment horizontal="right" vertical="center" wrapText="1" indent="1"/>
      <protection locked="0" hidden="1"/>
    </xf>
    <xf numFmtId="3" fontId="16" fillId="17" borderId="130" xfId="1" applyNumberFormat="1" applyFont="1" applyFill="1" applyBorder="1" applyAlignment="1" applyProtection="1">
      <alignment horizontal="right" vertical="top" wrapText="1" indent="1"/>
      <protection hidden="1"/>
    </xf>
    <xf numFmtId="3" fontId="16" fillId="17" borderId="207" xfId="1" applyNumberFormat="1" applyFont="1" applyFill="1" applyBorder="1" applyAlignment="1" applyProtection="1">
      <alignment horizontal="right" vertical="top" wrapText="1" indent="1"/>
      <protection hidden="1"/>
    </xf>
    <xf numFmtId="0" fontId="1" fillId="10" borderId="215" xfId="1" applyFont="1" applyFill="1" applyBorder="1" applyAlignment="1" applyProtection="1">
      <alignment horizontal="center" vertical="center" wrapText="1"/>
      <protection hidden="1"/>
    </xf>
    <xf numFmtId="0" fontId="1" fillId="10" borderId="208" xfId="1" applyFont="1" applyFill="1" applyBorder="1" applyAlignment="1" applyProtection="1">
      <alignment horizontal="center" vertical="center" wrapText="1"/>
      <protection hidden="1"/>
    </xf>
    <xf numFmtId="0" fontId="1" fillId="10" borderId="316" xfId="1" applyFont="1" applyFill="1" applyBorder="1" applyAlignment="1" applyProtection="1">
      <alignment horizontal="center" vertical="center" wrapText="1"/>
      <protection hidden="1"/>
    </xf>
    <xf numFmtId="0" fontId="1" fillId="10" borderId="427" xfId="1" applyFont="1" applyFill="1" applyBorder="1" applyAlignment="1" applyProtection="1">
      <alignment horizontal="center" vertical="center" wrapText="1"/>
      <protection hidden="1"/>
    </xf>
    <xf numFmtId="0" fontId="16" fillId="10" borderId="0" xfId="1" applyFont="1" applyFill="1" applyBorder="1" applyAlignment="1" applyProtection="1">
      <alignment horizontal="center" vertical="center" wrapText="1"/>
      <protection hidden="1"/>
    </xf>
    <xf numFmtId="0" fontId="1" fillId="10" borderId="291" xfId="1" applyFont="1" applyFill="1" applyBorder="1" applyAlignment="1" applyProtection="1">
      <alignment horizontal="center" vertical="center" wrapText="1"/>
      <protection hidden="1"/>
    </xf>
    <xf numFmtId="0" fontId="1" fillId="10" borderId="67" xfId="1" applyFont="1" applyFill="1" applyBorder="1" applyAlignment="1" applyProtection="1">
      <alignment horizontal="center" vertical="center" wrapText="1"/>
      <protection hidden="1"/>
    </xf>
    <xf numFmtId="0" fontId="1" fillId="10" borderId="258" xfId="1" applyFont="1" applyFill="1" applyBorder="1" applyAlignment="1" applyProtection="1">
      <alignment horizontal="center" vertical="center" wrapText="1"/>
      <protection hidden="1"/>
    </xf>
    <xf numFmtId="0" fontId="1" fillId="10" borderId="264" xfId="1" applyFont="1" applyFill="1" applyBorder="1" applyAlignment="1" applyProtection="1">
      <alignment horizontal="center" vertical="center" wrapText="1"/>
      <protection hidden="1"/>
    </xf>
    <xf numFmtId="0" fontId="1" fillId="10" borderId="257" xfId="1" applyFont="1" applyFill="1" applyBorder="1" applyAlignment="1" applyProtection="1">
      <alignment horizontal="center" vertical="center" wrapText="1"/>
      <protection hidden="1"/>
    </xf>
    <xf numFmtId="0" fontId="1" fillId="10" borderId="88" xfId="1" applyFont="1" applyFill="1" applyBorder="1" applyAlignment="1" applyProtection="1">
      <alignment horizontal="center" vertical="center" wrapText="1"/>
      <protection hidden="1"/>
    </xf>
    <xf numFmtId="0" fontId="16" fillId="10" borderId="129" xfId="1" applyFont="1" applyFill="1" applyBorder="1" applyAlignment="1" applyProtection="1">
      <alignment horizontal="center" vertical="center" wrapText="1"/>
      <protection hidden="1"/>
    </xf>
    <xf numFmtId="0" fontId="1" fillId="10" borderId="294" xfId="1" applyFont="1" applyFill="1" applyBorder="1" applyAlignment="1" applyProtection="1">
      <alignment horizontal="center" vertical="center" wrapText="1"/>
      <protection hidden="1"/>
    </xf>
    <xf numFmtId="0" fontId="1" fillId="10" borderId="129" xfId="1" quotePrefix="1" applyFont="1" applyFill="1" applyBorder="1" applyAlignment="1" applyProtection="1">
      <alignment horizontal="left" vertical="top" wrapText="1"/>
      <protection locked="0" hidden="1"/>
    </xf>
    <xf numFmtId="0" fontId="1" fillId="10" borderId="85" xfId="1" quotePrefix="1" applyFont="1" applyFill="1" applyBorder="1" applyAlignment="1" applyProtection="1">
      <alignment horizontal="left" vertical="top" wrapText="1"/>
      <protection locked="0" hidden="1"/>
    </xf>
    <xf numFmtId="3" fontId="25" fillId="17" borderId="469" xfId="1" applyNumberFormat="1" applyFont="1" applyFill="1" applyBorder="1" applyAlignment="1" applyProtection="1">
      <alignment horizontal="right" vertical="top" wrapText="1" indent="1"/>
      <protection hidden="1"/>
    </xf>
    <xf numFmtId="3" fontId="16" fillId="17" borderId="32" xfId="1" applyNumberFormat="1" applyFont="1" applyFill="1" applyBorder="1" applyAlignment="1" applyProtection="1">
      <alignment horizontal="right" vertical="top" wrapText="1" indent="1"/>
      <protection hidden="1"/>
    </xf>
    <xf numFmtId="3" fontId="25" fillId="17" borderId="452" xfId="1" applyNumberFormat="1" applyFont="1" applyFill="1" applyBorder="1" applyAlignment="1" applyProtection="1">
      <alignment horizontal="right" vertical="top" wrapText="1" indent="1"/>
      <protection hidden="1"/>
    </xf>
    <xf numFmtId="3" fontId="25" fillId="0" borderId="274" xfId="1" applyNumberFormat="1" applyFont="1" applyFill="1" applyBorder="1" applyAlignment="1" applyProtection="1">
      <alignment horizontal="right" vertical="top" wrapText="1" indent="1"/>
      <protection locked="0" hidden="1"/>
    </xf>
    <xf numFmtId="3" fontId="25" fillId="0" borderId="152" xfId="1" applyNumberFormat="1" applyFont="1" applyFill="1" applyBorder="1" applyAlignment="1" applyProtection="1">
      <alignment horizontal="right" vertical="top" wrapText="1" indent="1"/>
      <protection locked="0" hidden="1"/>
    </xf>
    <xf numFmtId="0" fontId="1" fillId="10" borderId="263" xfId="1" applyFont="1" applyFill="1" applyBorder="1" applyAlignment="1" applyProtection="1">
      <alignment horizontal="left" vertical="top" wrapText="1"/>
      <protection hidden="1"/>
    </xf>
    <xf numFmtId="0" fontId="1" fillId="10" borderId="263" xfId="1" applyFont="1" applyFill="1" applyBorder="1" applyAlignment="1" applyProtection="1">
      <alignment horizontal="center" vertical="top" wrapText="1"/>
      <protection hidden="1"/>
    </xf>
    <xf numFmtId="4" fontId="16" fillId="17" borderId="544" xfId="1" applyNumberFormat="1" applyFont="1" applyFill="1" applyBorder="1" applyAlignment="1" applyProtection="1">
      <alignment horizontal="right" vertical="top" wrapText="1" indent="1"/>
      <protection hidden="1"/>
    </xf>
    <xf numFmtId="165" fontId="16" fillId="17" borderId="219" xfId="1" applyNumberFormat="1" applyFont="1" applyFill="1" applyBorder="1" applyAlignment="1" applyProtection="1">
      <alignment horizontal="right" vertical="top" wrapText="1" indent="1"/>
      <protection hidden="1"/>
    </xf>
    <xf numFmtId="3" fontId="25" fillId="0" borderId="545" xfId="1" applyNumberFormat="1" applyFont="1" applyFill="1" applyBorder="1" applyAlignment="1" applyProtection="1">
      <alignment horizontal="right" vertical="top" wrapText="1" indent="1"/>
      <protection locked="0" hidden="1"/>
    </xf>
    <xf numFmtId="3" fontId="25" fillId="0" borderId="546" xfId="1" applyNumberFormat="1" applyFont="1" applyFill="1" applyBorder="1" applyAlignment="1" applyProtection="1">
      <alignment horizontal="right" vertical="top" wrapText="1" indent="1"/>
      <protection locked="0" hidden="1"/>
    </xf>
    <xf numFmtId="3" fontId="25" fillId="0" borderId="547" xfId="1" applyNumberFormat="1" applyFont="1" applyFill="1" applyBorder="1" applyAlignment="1" applyProtection="1">
      <alignment horizontal="right" vertical="top" wrapText="1" indent="1"/>
      <protection locked="0" hidden="1"/>
    </xf>
    <xf numFmtId="3" fontId="25" fillId="0" borderId="365" xfId="1" applyNumberFormat="1" applyFont="1" applyFill="1" applyBorder="1" applyAlignment="1" applyProtection="1">
      <alignment horizontal="right" vertical="top" wrapText="1" indent="2"/>
      <protection locked="0" hidden="1"/>
    </xf>
    <xf numFmtId="3" fontId="25" fillId="3" borderId="548" xfId="1" applyNumberFormat="1" applyFont="1" applyFill="1" applyBorder="1" applyAlignment="1" applyProtection="1">
      <alignment horizontal="right" vertical="top" wrapText="1" indent="1"/>
      <protection locked="0" hidden="1"/>
    </xf>
    <xf numFmtId="3" fontId="1" fillId="36" borderId="474" xfId="1" applyNumberFormat="1" applyFont="1" applyFill="1" applyBorder="1" applyAlignment="1" applyProtection="1">
      <alignment horizontal="right" vertical="center" wrapText="1" indent="1"/>
      <protection hidden="1"/>
    </xf>
    <xf numFmtId="3" fontId="1" fillId="36" borderId="550" xfId="1" applyNumberFormat="1" applyFont="1" applyFill="1" applyBorder="1" applyAlignment="1" applyProtection="1">
      <alignment horizontal="right" vertical="center" wrapText="1" indent="1"/>
      <protection hidden="1"/>
    </xf>
    <xf numFmtId="3" fontId="1" fillId="36" borderId="549" xfId="1" applyNumberFormat="1" applyFont="1" applyFill="1" applyBorder="1" applyAlignment="1" applyProtection="1">
      <alignment horizontal="right" vertical="center" wrapText="1" indent="1"/>
      <protection hidden="1"/>
    </xf>
    <xf numFmtId="3" fontId="1" fillId="36" borderId="481" xfId="1" applyNumberFormat="1" applyFont="1" applyFill="1" applyBorder="1" applyAlignment="1" applyProtection="1">
      <alignment horizontal="right" vertical="center" wrapText="1" indent="1"/>
      <protection hidden="1"/>
    </xf>
    <xf numFmtId="3" fontId="25" fillId="17" borderId="543" xfId="1" applyNumberFormat="1" applyFont="1" applyFill="1" applyBorder="1" applyAlignment="1" applyProtection="1">
      <alignment horizontal="right" vertical="center" wrapText="1" indent="1"/>
      <protection hidden="1"/>
    </xf>
    <xf numFmtId="3" fontId="16" fillId="17" borderId="551" xfId="1" applyNumberFormat="1" applyFont="1" applyFill="1" applyBorder="1" applyAlignment="1" applyProtection="1">
      <alignment horizontal="right" vertical="center" wrapText="1" indent="1"/>
      <protection hidden="1"/>
    </xf>
    <xf numFmtId="3" fontId="25" fillId="0" borderId="552" xfId="1" applyNumberFormat="1" applyFont="1" applyFill="1" applyBorder="1" applyAlignment="1" applyProtection="1">
      <alignment horizontal="right" vertical="top" wrapText="1" indent="1"/>
      <protection locked="0" hidden="1"/>
    </xf>
    <xf numFmtId="3" fontId="16" fillId="36" borderId="553" xfId="1" applyNumberFormat="1" applyFont="1" applyFill="1" applyBorder="1" applyAlignment="1" applyProtection="1">
      <alignment horizontal="right" vertical="center" wrapText="1" indent="1"/>
      <protection hidden="1"/>
    </xf>
    <xf numFmtId="3" fontId="1" fillId="36" borderId="553" xfId="1" applyNumberFormat="1" applyFont="1" applyFill="1" applyBorder="1" applyAlignment="1" applyProtection="1">
      <alignment horizontal="right" vertical="center" wrapText="1" indent="1"/>
      <protection hidden="1"/>
    </xf>
    <xf numFmtId="3" fontId="1" fillId="36" borderId="554" xfId="1" applyNumberFormat="1" applyFont="1" applyFill="1" applyBorder="1" applyAlignment="1" applyProtection="1">
      <alignment horizontal="right" vertical="center" wrapText="1" indent="1"/>
      <protection hidden="1"/>
    </xf>
    <xf numFmtId="3" fontId="16" fillId="17" borderId="555" xfId="1" applyNumberFormat="1" applyFont="1" applyFill="1" applyBorder="1" applyAlignment="1" applyProtection="1">
      <alignment horizontal="right" vertical="top" wrapText="1" indent="1"/>
      <protection hidden="1"/>
    </xf>
    <xf numFmtId="0" fontId="14" fillId="7" borderId="0" xfId="2" applyFont="1" applyFill="1" applyBorder="1" applyAlignment="1" applyProtection="1">
      <alignment horizontal="center" vertical="center"/>
    </xf>
    <xf numFmtId="0" fontId="14" fillId="7" borderId="14" xfId="2" applyFont="1" applyFill="1" applyBorder="1" applyAlignment="1" applyProtection="1">
      <alignment horizontal="center" vertical="center"/>
    </xf>
    <xf numFmtId="0" fontId="14" fillId="7" borderId="15" xfId="2" applyFont="1" applyFill="1" applyBorder="1" applyAlignment="1" applyProtection="1">
      <alignment horizontal="center" vertical="center"/>
    </xf>
    <xf numFmtId="0" fontId="14" fillId="7" borderId="16" xfId="2" applyFont="1" applyFill="1" applyBorder="1" applyAlignment="1" applyProtection="1">
      <alignment horizontal="center" vertical="center"/>
    </xf>
    <xf numFmtId="0" fontId="14" fillId="8" borderId="0" xfId="2" applyFont="1" applyFill="1" applyBorder="1" applyAlignment="1" applyProtection="1">
      <alignment horizontal="center" vertical="center"/>
    </xf>
    <xf numFmtId="0" fontId="14" fillId="8" borderId="14" xfId="2" applyFont="1" applyFill="1" applyBorder="1" applyAlignment="1" applyProtection="1">
      <alignment horizontal="center" vertical="center"/>
    </xf>
    <xf numFmtId="0" fontId="14" fillId="8" borderId="15" xfId="2" applyFont="1" applyFill="1" applyBorder="1" applyAlignment="1" applyProtection="1">
      <alignment horizontal="center" vertical="center"/>
    </xf>
    <xf numFmtId="0" fontId="14" fillId="8" borderId="16" xfId="2" applyFont="1" applyFill="1" applyBorder="1" applyAlignment="1" applyProtection="1">
      <alignment horizontal="center" vertical="center"/>
    </xf>
    <xf numFmtId="0" fontId="2" fillId="3" borderId="0" xfId="1" applyFont="1" applyFill="1" applyAlignment="1" applyProtection="1">
      <alignment horizontal="center" vertical="center" wrapText="1"/>
    </xf>
    <xf numFmtId="0" fontId="4" fillId="0" borderId="419" xfId="1" quotePrefix="1" applyFont="1" applyBorder="1" applyAlignment="1" applyProtection="1">
      <alignment horizontal="center"/>
    </xf>
    <xf numFmtId="0" fontId="4" fillId="0" borderId="3" xfId="1" quotePrefix="1" applyFont="1" applyBorder="1" applyAlignment="1" applyProtection="1">
      <alignment horizontal="center"/>
    </xf>
    <xf numFmtId="0" fontId="4" fillId="3" borderId="20" xfId="1" applyFont="1" applyFill="1" applyBorder="1" applyAlignment="1" applyProtection="1">
      <alignment horizontal="center"/>
    </xf>
    <xf numFmtId="0" fontId="7" fillId="4" borderId="5" xfId="1" applyFont="1" applyFill="1" applyBorder="1" applyAlignment="1" applyProtection="1">
      <alignment horizontal="center" vertical="center" wrapText="1"/>
    </xf>
    <xf numFmtId="0" fontId="8" fillId="4" borderId="5" xfId="1" applyFont="1" applyFill="1" applyBorder="1" applyAlignment="1" applyProtection="1">
      <alignment horizontal="center" vertical="center" wrapText="1"/>
    </xf>
    <xf numFmtId="0" fontId="8" fillId="4" borderId="0" xfId="1" applyFont="1" applyFill="1" applyBorder="1" applyAlignment="1" applyProtection="1">
      <alignment horizontal="center" vertical="center" wrapText="1"/>
    </xf>
    <xf numFmtId="0" fontId="8" fillId="4" borderId="8" xfId="1" applyFont="1" applyFill="1" applyBorder="1" applyAlignment="1" applyProtection="1">
      <alignment horizontal="center" vertical="center" wrapText="1"/>
    </xf>
    <xf numFmtId="0" fontId="12" fillId="5" borderId="0" xfId="1" applyFont="1" applyFill="1" applyBorder="1" applyAlignment="1" applyProtection="1">
      <alignment horizontal="left" vertical="center" wrapText="1"/>
    </xf>
    <xf numFmtId="0" fontId="29" fillId="3" borderId="0" xfId="0" applyFont="1" applyFill="1" applyAlignment="1" applyProtection="1">
      <alignment horizontal="center" vertical="center" wrapText="1"/>
    </xf>
    <xf numFmtId="0" fontId="1" fillId="9" borderId="18" xfId="1" applyFont="1" applyFill="1" applyBorder="1" applyAlignment="1" applyProtection="1">
      <alignment horizontal="right" vertical="center" wrapText="1" indent="3"/>
    </xf>
    <xf numFmtId="0" fontId="1" fillId="9" borderId="18" xfId="1" applyFont="1" applyFill="1" applyBorder="1" applyAlignment="1" applyProtection="1">
      <alignment horizontal="left" vertical="center" wrapText="1"/>
    </xf>
    <xf numFmtId="0" fontId="1" fillId="9" borderId="19" xfId="1" applyFont="1" applyFill="1" applyBorder="1" applyAlignment="1" applyProtection="1">
      <alignment horizontal="left" vertical="center" wrapText="1"/>
    </xf>
    <xf numFmtId="0" fontId="1" fillId="3" borderId="0" xfId="1" applyFill="1" applyAlignment="1" applyProtection="1">
      <alignment horizontal="center"/>
    </xf>
    <xf numFmtId="0" fontId="30" fillId="0" borderId="0" xfId="1" applyFont="1" applyAlignment="1">
      <alignment horizontal="left" vertical="top" wrapText="1"/>
    </xf>
    <xf numFmtId="0" fontId="24" fillId="0" borderId="3" xfId="1" applyFont="1" applyBorder="1" applyAlignment="1" applyProtection="1">
      <alignment horizontal="left" vertical="top" wrapText="1"/>
    </xf>
    <xf numFmtId="0" fontId="29" fillId="0" borderId="32" xfId="1" applyFont="1" applyBorder="1" applyAlignment="1" applyProtection="1">
      <alignment horizontal="left" vertical="center" indent="1"/>
    </xf>
    <xf numFmtId="0" fontId="29" fillId="0" borderId="33" xfId="1" applyFont="1" applyBorder="1" applyAlignment="1" applyProtection="1">
      <alignment horizontal="left" vertical="center" indent="1"/>
    </xf>
    <xf numFmtId="0" fontId="29" fillId="0" borderId="33" xfId="1" applyFont="1" applyBorder="1" applyAlignment="1">
      <alignment horizontal="left" vertical="center" indent="1"/>
    </xf>
    <xf numFmtId="0" fontId="29" fillId="0" borderId="34" xfId="1" applyFont="1" applyBorder="1" applyAlignment="1">
      <alignment horizontal="left" vertical="center" indent="1"/>
    </xf>
    <xf numFmtId="0" fontId="2" fillId="10" borderId="21" xfId="1" applyFont="1" applyFill="1" applyBorder="1" applyAlignment="1" applyProtection="1">
      <alignment vertical="center" wrapText="1"/>
    </xf>
    <xf numFmtId="0" fontId="18" fillId="10" borderId="21" xfId="1" applyFont="1" applyFill="1" applyBorder="1" applyAlignment="1" applyProtection="1"/>
    <xf numFmtId="0" fontId="19" fillId="11" borderId="22" xfId="2" applyFont="1" applyFill="1" applyBorder="1" applyAlignment="1" applyProtection="1">
      <alignment horizontal="left" vertical="center"/>
    </xf>
    <xf numFmtId="0" fontId="23" fillId="10" borderId="23" xfId="1" applyFont="1" applyFill="1" applyBorder="1" applyAlignment="1">
      <alignment vertical="center"/>
    </xf>
    <xf numFmtId="0" fontId="23" fillId="10" borderId="24" xfId="1" applyFont="1" applyFill="1" applyBorder="1" applyAlignment="1">
      <alignment vertical="center"/>
    </xf>
    <xf numFmtId="0" fontId="26" fillId="12" borderId="25" xfId="2" applyFont="1" applyFill="1" applyBorder="1" applyAlignment="1" applyProtection="1">
      <alignment horizontal="left" vertical="center"/>
    </xf>
    <xf numFmtId="0" fontId="26" fillId="13" borderId="26" xfId="2" applyFont="1" applyFill="1" applyBorder="1" applyAlignment="1" applyProtection="1"/>
    <xf numFmtId="0" fontId="26" fillId="13" borderId="27" xfId="2" applyFont="1" applyFill="1" applyBorder="1" applyAlignment="1" applyProtection="1"/>
    <xf numFmtId="0" fontId="27" fillId="14" borderId="25" xfId="2" applyFont="1" applyFill="1" applyBorder="1" applyAlignment="1" applyProtection="1">
      <alignment horizontal="left" vertical="center"/>
    </xf>
    <xf numFmtId="0" fontId="27" fillId="14" borderId="26" xfId="2" applyFont="1" applyFill="1" applyBorder="1" applyAlignment="1" applyProtection="1"/>
    <xf numFmtId="0" fontId="27" fillId="14" borderId="27" xfId="2" applyFont="1" applyFill="1" applyBorder="1" applyAlignment="1" applyProtection="1"/>
    <xf numFmtId="0" fontId="27" fillId="14" borderId="28" xfId="2" applyFont="1" applyFill="1" applyBorder="1" applyAlignment="1" applyProtection="1">
      <alignment horizontal="left" vertical="center"/>
    </xf>
    <xf numFmtId="0" fontId="27" fillId="14" borderId="28" xfId="2" applyFont="1" applyFill="1" applyBorder="1" applyAlignment="1" applyProtection="1"/>
    <xf numFmtId="0" fontId="27" fillId="14" borderId="29" xfId="2" applyFont="1" applyFill="1" applyBorder="1" applyAlignment="1" applyProtection="1"/>
    <xf numFmtId="0" fontId="27" fillId="14" borderId="30" xfId="2" applyFont="1" applyFill="1" applyBorder="1" applyAlignment="1" applyProtection="1">
      <alignment horizontal="left" vertical="center"/>
    </xf>
    <xf numFmtId="0" fontId="31" fillId="15" borderId="25" xfId="2" applyFont="1" applyFill="1" applyBorder="1" applyAlignment="1" applyProtection="1">
      <alignment horizontal="left" vertical="center"/>
    </xf>
    <xf numFmtId="0" fontId="31" fillId="15" borderId="26" xfId="2" applyFont="1" applyFill="1" applyBorder="1" applyAlignment="1" applyProtection="1"/>
    <xf numFmtId="0" fontId="31" fillId="15" borderId="27" xfId="2" applyFont="1" applyFill="1" applyBorder="1" applyAlignment="1" applyProtection="1"/>
    <xf numFmtId="0" fontId="4" fillId="0" borderId="0" xfId="1" applyFont="1" applyBorder="1" applyAlignment="1" applyProtection="1">
      <alignment vertical="top"/>
    </xf>
    <xf numFmtId="0" fontId="4" fillId="0" borderId="0" xfId="1" applyFont="1" applyBorder="1" applyAlignment="1" applyProtection="1"/>
    <xf numFmtId="0" fontId="24" fillId="0" borderId="0" xfId="1" applyFont="1" applyAlignment="1">
      <alignment horizontal="left" vertical="top" wrapText="1"/>
    </xf>
    <xf numFmtId="0" fontId="32" fillId="0" borderId="32" xfId="1" applyFont="1" applyBorder="1" applyAlignment="1" applyProtection="1">
      <alignment horizontal="left" vertical="top" indent="1"/>
    </xf>
    <xf numFmtId="0" fontId="32" fillId="0" borderId="33" xfId="1" applyFont="1" applyBorder="1" applyAlignment="1" applyProtection="1">
      <alignment horizontal="left" vertical="top" indent="1"/>
    </xf>
    <xf numFmtId="0" fontId="29" fillId="0" borderId="33" xfId="1" applyFont="1" applyBorder="1" applyAlignment="1">
      <alignment horizontal="left" indent="1"/>
    </xf>
    <xf numFmtId="0" fontId="29" fillId="0" borderId="34" xfId="1" applyFont="1" applyBorder="1" applyAlignment="1">
      <alignment horizontal="left" indent="1"/>
    </xf>
    <xf numFmtId="0" fontId="24" fillId="0" borderId="0" xfId="1" applyFont="1" applyBorder="1" applyAlignment="1" applyProtection="1">
      <alignment horizontal="left" vertical="top" wrapText="1"/>
    </xf>
    <xf numFmtId="0" fontId="24" fillId="0" borderId="46" xfId="1" applyFont="1" applyBorder="1" applyAlignment="1" applyProtection="1">
      <alignment horizontal="left" vertical="top" wrapText="1"/>
    </xf>
    <xf numFmtId="0" fontId="24" fillId="0" borderId="13" xfId="1" applyFont="1" applyBorder="1" applyAlignment="1" applyProtection="1">
      <alignment vertical="top" wrapText="1"/>
    </xf>
    <xf numFmtId="0" fontId="24" fillId="0" borderId="20" xfId="1" applyFont="1" applyBorder="1" applyAlignment="1" applyProtection="1">
      <alignment wrapText="1"/>
    </xf>
    <xf numFmtId="0" fontId="24" fillId="0" borderId="12" xfId="1" applyFont="1" applyBorder="1" applyAlignment="1" applyProtection="1">
      <alignment wrapText="1"/>
    </xf>
    <xf numFmtId="0" fontId="29" fillId="0" borderId="20" xfId="1" applyFont="1" applyBorder="1" applyAlignment="1" applyProtection="1">
      <alignment horizontal="left" vertical="top" wrapText="1"/>
    </xf>
    <xf numFmtId="0" fontId="37" fillId="0" borderId="0" xfId="1" applyFont="1" applyFill="1" applyBorder="1" applyAlignment="1" applyProtection="1">
      <alignment vertical="top" wrapText="1"/>
    </xf>
    <xf numFmtId="0" fontId="37" fillId="0" borderId="0" xfId="1" applyFont="1" applyAlignment="1" applyProtection="1">
      <alignment wrapText="1"/>
    </xf>
    <xf numFmtId="0" fontId="1" fillId="16" borderId="32" xfId="1" applyFill="1" applyBorder="1" applyAlignment="1" applyProtection="1">
      <alignment vertical="center"/>
    </xf>
    <xf numFmtId="0" fontId="1" fillId="16" borderId="33" xfId="1" applyFill="1" applyBorder="1" applyAlignment="1" applyProtection="1">
      <alignment vertical="center"/>
    </xf>
    <xf numFmtId="0" fontId="1" fillId="0" borderId="33" xfId="1" applyBorder="1" applyAlignment="1" applyProtection="1">
      <alignment vertical="center"/>
    </xf>
    <xf numFmtId="0" fontId="1" fillId="0" borderId="34" xfId="1" applyBorder="1" applyAlignment="1" applyProtection="1">
      <alignment vertical="center"/>
    </xf>
    <xf numFmtId="0" fontId="1" fillId="17" borderId="32" xfId="1" applyFill="1" applyBorder="1" applyAlignment="1" applyProtection="1">
      <alignment vertical="center"/>
    </xf>
    <xf numFmtId="0" fontId="1" fillId="17" borderId="33" xfId="1" applyFill="1" applyBorder="1" applyAlignment="1" applyProtection="1">
      <alignment vertical="center"/>
    </xf>
    <xf numFmtId="0" fontId="16" fillId="0" borderId="35" xfId="1" applyFont="1" applyFill="1" applyBorder="1" applyAlignment="1" applyProtection="1">
      <alignment vertical="center"/>
    </xf>
    <xf numFmtId="0" fontId="16" fillId="0" borderId="36" xfId="1" applyFont="1" applyFill="1" applyBorder="1" applyAlignment="1" applyProtection="1">
      <alignment vertical="center"/>
    </xf>
    <xf numFmtId="0" fontId="16" fillId="0" borderId="36" xfId="1" applyFont="1" applyBorder="1" applyAlignment="1" applyProtection="1">
      <alignment vertical="center"/>
    </xf>
    <xf numFmtId="0" fontId="16" fillId="0" borderId="37" xfId="1" applyFont="1" applyBorder="1" applyAlignment="1" applyProtection="1">
      <alignment vertical="center"/>
    </xf>
    <xf numFmtId="0" fontId="112" fillId="0" borderId="13" xfId="1" applyFont="1" applyBorder="1" applyAlignment="1" applyProtection="1"/>
    <xf numFmtId="0" fontId="112" fillId="0" borderId="20" xfId="1" applyFont="1" applyBorder="1" applyAlignment="1" applyProtection="1"/>
    <xf numFmtId="0" fontId="112" fillId="0" borderId="12" xfId="1" applyFont="1" applyBorder="1" applyAlignment="1" applyProtection="1"/>
    <xf numFmtId="0" fontId="30" fillId="10" borderId="33" xfId="1" applyFont="1" applyFill="1" applyBorder="1" applyAlignment="1" applyProtection="1">
      <alignment horizontal="left"/>
    </xf>
    <xf numFmtId="0" fontId="30" fillId="10" borderId="34" xfId="1" applyFont="1" applyFill="1" applyBorder="1" applyAlignment="1" applyProtection="1">
      <alignment horizontal="left"/>
    </xf>
    <xf numFmtId="0" fontId="30" fillId="10" borderId="89" xfId="1" applyFont="1" applyFill="1" applyBorder="1" applyAlignment="1" applyProtection="1">
      <alignment horizontal="left" wrapText="1"/>
    </xf>
    <xf numFmtId="0" fontId="30" fillId="10" borderId="90" xfId="1" applyFont="1" applyFill="1" applyBorder="1" applyAlignment="1" applyProtection="1">
      <alignment horizontal="left" wrapText="1"/>
    </xf>
    <xf numFmtId="0" fontId="30" fillId="10" borderId="91" xfId="1" applyFont="1" applyFill="1" applyBorder="1" applyAlignment="1" applyProtection="1">
      <alignment horizontal="left" wrapText="1"/>
    </xf>
    <xf numFmtId="0" fontId="111" fillId="0" borderId="0" xfId="0" applyFont="1" applyAlignment="1">
      <alignment horizontal="left" wrapText="1"/>
    </xf>
    <xf numFmtId="0" fontId="27" fillId="14" borderId="503" xfId="2" applyFont="1" applyFill="1" applyBorder="1" applyAlignment="1" applyProtection="1">
      <alignment horizontal="left" vertical="center"/>
    </xf>
    <xf numFmtId="0" fontId="27" fillId="14" borderId="504" xfId="2" applyFont="1" applyFill="1" applyBorder="1" applyAlignment="1" applyProtection="1">
      <alignment horizontal="left" vertical="center"/>
    </xf>
    <xf numFmtId="0" fontId="27" fillId="14" borderId="505" xfId="2" applyFont="1" applyFill="1" applyBorder="1" applyAlignment="1" applyProtection="1">
      <alignment horizontal="left" vertical="center"/>
    </xf>
    <xf numFmtId="0" fontId="1" fillId="17" borderId="160" xfId="1" applyFill="1" applyBorder="1" applyAlignment="1" applyProtection="1">
      <alignment vertical="center"/>
      <protection hidden="1"/>
    </xf>
    <xf numFmtId="0" fontId="1" fillId="0" borderId="161" xfId="1" applyBorder="1" applyAlignment="1" applyProtection="1">
      <alignment vertical="center"/>
      <protection hidden="1"/>
    </xf>
    <xf numFmtId="0" fontId="1" fillId="0" borderId="320" xfId="1" applyBorder="1" applyAlignment="1" applyProtection="1">
      <alignment vertical="center"/>
      <protection hidden="1"/>
    </xf>
    <xf numFmtId="0" fontId="27" fillId="14" borderId="30" xfId="2" applyFont="1" applyFill="1" applyBorder="1" applyAlignment="1" applyProtection="1">
      <alignment horizontal="left" vertical="center"/>
      <protection hidden="1"/>
    </xf>
    <xf numFmtId="0" fontId="27" fillId="14" borderId="28" xfId="2" applyFont="1" applyFill="1" applyBorder="1" applyAlignment="1" applyProtection="1">
      <alignment horizontal="left" vertical="center"/>
      <protection hidden="1"/>
    </xf>
    <xf numFmtId="0" fontId="27" fillId="14" borderId="29" xfId="2" applyFont="1" applyFill="1" applyBorder="1" applyAlignment="1" applyProtection="1">
      <alignment horizontal="left" vertical="center"/>
      <protection hidden="1"/>
    </xf>
    <xf numFmtId="49" fontId="27" fillId="3" borderId="430" xfId="1" applyNumberFormat="1" applyFont="1" applyFill="1" applyBorder="1" applyAlignment="1" applyProtection="1">
      <alignment horizontal="left" vertical="center" wrapText="1" indent="1" readingOrder="1"/>
      <protection locked="0" hidden="1"/>
    </xf>
    <xf numFmtId="49" fontId="27" fillId="3" borderId="431" xfId="1" applyNumberFormat="1" applyFont="1" applyFill="1" applyBorder="1" applyAlignment="1" applyProtection="1">
      <alignment horizontal="left" vertical="center" wrapText="1" indent="1" readingOrder="1"/>
      <protection locked="0" hidden="1"/>
    </xf>
    <xf numFmtId="49" fontId="27" fillId="3" borderId="432" xfId="1" applyNumberFormat="1" applyFont="1" applyFill="1" applyBorder="1" applyAlignment="1" applyProtection="1">
      <alignment horizontal="left" vertical="center" wrapText="1" indent="1" readingOrder="1"/>
      <protection locked="0" hidden="1"/>
    </xf>
    <xf numFmtId="49" fontId="27" fillId="3" borderId="433" xfId="1" applyNumberFormat="1" applyFont="1" applyFill="1" applyBorder="1" applyAlignment="1" applyProtection="1">
      <alignment horizontal="left" vertical="center" wrapText="1" indent="1" readingOrder="1"/>
      <protection locked="0" hidden="1"/>
    </xf>
    <xf numFmtId="49" fontId="27" fillId="3" borderId="0" xfId="1" applyNumberFormat="1" applyFont="1" applyFill="1" applyBorder="1" applyAlignment="1" applyProtection="1">
      <alignment horizontal="left" vertical="center" wrapText="1" indent="1" readingOrder="1"/>
      <protection locked="0" hidden="1"/>
    </xf>
    <xf numFmtId="49" fontId="27" fillId="3" borderId="434" xfId="1" applyNumberFormat="1" applyFont="1" applyFill="1" applyBorder="1" applyAlignment="1" applyProtection="1">
      <alignment horizontal="left" vertical="center" wrapText="1" indent="1" readingOrder="1"/>
      <protection locked="0" hidden="1"/>
    </xf>
    <xf numFmtId="0" fontId="38" fillId="10" borderId="38" xfId="1" applyFont="1" applyFill="1" applyBorder="1" applyAlignment="1" applyProtection="1">
      <alignment horizontal="center"/>
      <protection hidden="1"/>
    </xf>
    <xf numFmtId="0" fontId="39" fillId="10" borderId="39" xfId="1" applyFont="1" applyFill="1" applyBorder="1" applyAlignment="1" applyProtection="1">
      <alignment horizontal="center"/>
      <protection hidden="1"/>
    </xf>
    <xf numFmtId="0" fontId="39" fillId="10" borderId="40" xfId="1" applyFont="1" applyFill="1" applyBorder="1" applyAlignment="1" applyProtection="1">
      <alignment horizontal="center"/>
      <protection hidden="1"/>
    </xf>
    <xf numFmtId="0" fontId="38" fillId="10" borderId="41" xfId="1" applyFont="1" applyFill="1" applyBorder="1" applyAlignment="1" applyProtection="1">
      <alignment horizontal="center" vertical="center"/>
      <protection hidden="1"/>
    </xf>
    <xf numFmtId="0" fontId="39" fillId="10" borderId="0" xfId="1" applyFont="1" applyFill="1" applyBorder="1" applyAlignment="1" applyProtection="1">
      <alignment horizontal="center"/>
      <protection hidden="1"/>
    </xf>
    <xf numFmtId="0" fontId="39" fillId="10" borderId="42" xfId="1" applyFont="1" applyFill="1" applyBorder="1" applyAlignment="1" applyProtection="1">
      <alignment horizontal="center"/>
      <protection hidden="1"/>
    </xf>
    <xf numFmtId="0" fontId="19" fillId="10" borderId="43" xfId="1" applyFont="1" applyFill="1" applyBorder="1" applyAlignment="1" applyProtection="1">
      <alignment horizontal="center" vertical="center"/>
      <protection hidden="1"/>
    </xf>
    <xf numFmtId="0" fontId="23" fillId="10" borderId="44" xfId="1" applyFont="1" applyFill="1" applyBorder="1" applyAlignment="1" applyProtection="1">
      <alignment horizontal="center" vertical="center"/>
      <protection hidden="1"/>
    </xf>
    <xf numFmtId="0" fontId="23" fillId="10" borderId="45" xfId="1" applyFont="1" applyFill="1" applyBorder="1" applyAlignment="1" applyProtection="1">
      <alignment horizontal="center" vertical="center"/>
      <protection hidden="1"/>
    </xf>
    <xf numFmtId="0" fontId="19" fillId="11" borderId="22" xfId="2" applyFont="1" applyFill="1" applyBorder="1" applyAlignment="1" applyProtection="1">
      <alignment horizontal="left" vertical="center"/>
      <protection hidden="1"/>
    </xf>
    <xf numFmtId="0" fontId="19" fillId="11" borderId="23" xfId="2" applyFont="1" applyFill="1" applyBorder="1" applyAlignment="1" applyProtection="1">
      <alignment horizontal="left" vertical="center"/>
      <protection hidden="1"/>
    </xf>
    <xf numFmtId="0" fontId="19" fillId="11" borderId="24" xfId="2" applyFont="1" applyFill="1" applyBorder="1" applyAlignment="1" applyProtection="1">
      <alignment horizontal="left" vertical="center"/>
      <protection hidden="1"/>
    </xf>
    <xf numFmtId="0" fontId="24" fillId="0" borderId="17" xfId="1" applyFont="1" applyFill="1" applyBorder="1" applyAlignment="1" applyProtection="1">
      <alignment horizontal="left" indent="10"/>
      <protection hidden="1"/>
    </xf>
    <xf numFmtId="0" fontId="24" fillId="0" borderId="9" xfId="1" applyFont="1" applyFill="1" applyBorder="1" applyAlignment="1" applyProtection="1">
      <alignment horizontal="left" indent="10"/>
      <protection hidden="1"/>
    </xf>
    <xf numFmtId="0" fontId="26" fillId="12" borderId="25" xfId="2" applyFont="1" applyFill="1" applyBorder="1" applyAlignment="1" applyProtection="1">
      <alignment horizontal="left" vertical="center"/>
      <protection hidden="1"/>
    </xf>
    <xf numFmtId="0" fontId="26" fillId="12" borderId="26" xfId="2" applyFont="1" applyFill="1" applyBorder="1" applyAlignment="1" applyProtection="1">
      <alignment horizontal="left" vertical="center"/>
      <protection hidden="1"/>
    </xf>
    <xf numFmtId="0" fontId="26" fillId="12" borderId="27" xfId="2" applyFont="1" applyFill="1" applyBorder="1" applyAlignment="1" applyProtection="1">
      <alignment horizontal="left" vertical="center"/>
      <protection hidden="1"/>
    </xf>
    <xf numFmtId="0" fontId="24" fillId="0" borderId="3" xfId="1" applyFont="1" applyFill="1" applyBorder="1" applyAlignment="1" applyProtection="1">
      <alignment horizontal="left" indent="10"/>
      <protection hidden="1"/>
    </xf>
    <xf numFmtId="0" fontId="24" fillId="0" borderId="4" xfId="1" applyFont="1" applyFill="1" applyBorder="1" applyAlignment="1" applyProtection="1">
      <alignment horizontal="left" indent="10"/>
      <protection hidden="1"/>
    </xf>
    <xf numFmtId="0" fontId="27" fillId="14" borderId="51" xfId="2" applyFont="1" applyFill="1" applyBorder="1" applyAlignment="1" applyProtection="1">
      <alignment horizontal="left" vertical="center"/>
      <protection hidden="1"/>
    </xf>
    <xf numFmtId="0" fontId="1" fillId="10" borderId="69" xfId="1" applyFont="1" applyFill="1" applyBorder="1" applyAlignment="1" applyProtection="1">
      <alignment horizontal="center" vertical="center"/>
      <protection hidden="1"/>
    </xf>
    <xf numFmtId="0" fontId="25" fillId="10" borderId="68" xfId="1" applyFont="1" applyFill="1" applyBorder="1" applyAlignment="1" applyProtection="1">
      <alignment horizontal="center"/>
      <protection hidden="1"/>
    </xf>
    <xf numFmtId="3" fontId="29" fillId="17" borderId="70" xfId="1" applyNumberFormat="1" applyFont="1" applyFill="1" applyBorder="1" applyAlignment="1" applyProtection="1">
      <alignment horizontal="center" vertical="center"/>
      <protection hidden="1"/>
    </xf>
    <xf numFmtId="3" fontId="29" fillId="17" borderId="71" xfId="1" applyNumberFormat="1" applyFont="1" applyFill="1" applyBorder="1" applyAlignment="1" applyProtection="1">
      <alignment horizontal="center" vertical="center"/>
      <protection hidden="1"/>
    </xf>
    <xf numFmtId="1" fontId="29" fillId="17" borderId="69" xfId="1" applyNumberFormat="1" applyFont="1" applyFill="1" applyBorder="1" applyAlignment="1" applyProtection="1">
      <alignment horizontal="center" vertical="center"/>
      <protection hidden="1"/>
    </xf>
    <xf numFmtId="1" fontId="29" fillId="0" borderId="72" xfId="1" applyNumberFormat="1" applyFont="1" applyBorder="1" applyAlignment="1" applyProtection="1">
      <alignment horizontal="center" vertical="center"/>
      <protection hidden="1"/>
    </xf>
    <xf numFmtId="0" fontId="31" fillId="15" borderId="25" xfId="2" applyFont="1" applyFill="1" applyBorder="1" applyAlignment="1" applyProtection="1">
      <alignment horizontal="left" vertical="center"/>
      <protection hidden="1"/>
    </xf>
    <xf numFmtId="0" fontId="31" fillId="15" borderId="26" xfId="2" applyFont="1" applyFill="1" applyBorder="1" applyAlignment="1" applyProtection="1">
      <alignment horizontal="left" vertical="center"/>
      <protection hidden="1"/>
    </xf>
    <xf numFmtId="0" fontId="31" fillId="15" borderId="27" xfId="2" applyFont="1" applyFill="1" applyBorder="1" applyAlignment="1" applyProtection="1">
      <alignment horizontal="left" vertical="center"/>
      <protection hidden="1"/>
    </xf>
    <xf numFmtId="0" fontId="27" fillId="3" borderId="435" xfId="1" applyNumberFormat="1" applyFont="1" applyFill="1" applyBorder="1" applyAlignment="1" applyProtection="1">
      <alignment horizontal="left" vertical="center" wrapText="1" indent="2" readingOrder="1"/>
      <protection locked="0" hidden="1"/>
    </xf>
    <xf numFmtId="0" fontId="27" fillId="3" borderId="436" xfId="1" applyNumberFormat="1" applyFont="1" applyFill="1" applyBorder="1" applyAlignment="1" applyProtection="1">
      <alignment horizontal="left" vertical="center" wrapText="1" indent="2" readingOrder="1"/>
      <protection locked="0" hidden="1"/>
    </xf>
    <xf numFmtId="0" fontId="27" fillId="3" borderId="437" xfId="1" applyNumberFormat="1" applyFont="1" applyFill="1" applyBorder="1" applyAlignment="1" applyProtection="1">
      <alignment horizontal="left" vertical="center" wrapText="1" indent="2" readingOrder="1"/>
      <protection locked="0" hidden="1"/>
    </xf>
    <xf numFmtId="0" fontId="103" fillId="3" borderId="429" xfId="1" applyFont="1" applyFill="1" applyBorder="1" applyAlignment="1" applyProtection="1">
      <alignment horizontal="right"/>
      <protection hidden="1"/>
    </xf>
    <xf numFmtId="0" fontId="27" fillId="3" borderId="0" xfId="1" applyFont="1" applyFill="1" applyAlignment="1" applyProtection="1">
      <alignment horizontal="left" vertical="center" wrapText="1"/>
      <protection hidden="1"/>
    </xf>
    <xf numFmtId="0" fontId="27" fillId="3" borderId="420" xfId="1" applyFont="1" applyFill="1" applyBorder="1" applyAlignment="1" applyProtection="1">
      <alignment horizontal="left" vertical="center" wrapText="1"/>
      <protection hidden="1"/>
    </xf>
    <xf numFmtId="0" fontId="31" fillId="15" borderId="30" xfId="2" applyFont="1" applyFill="1" applyBorder="1" applyAlignment="1" applyProtection="1">
      <alignment horizontal="left" vertical="center"/>
      <protection hidden="1"/>
    </xf>
    <xf numFmtId="0" fontId="31" fillId="15" borderId="28" xfId="2" applyFont="1" applyFill="1" applyBorder="1" applyAlignment="1" applyProtection="1">
      <protection hidden="1"/>
    </xf>
    <xf numFmtId="0" fontId="31" fillId="15" borderId="29" xfId="2" applyFont="1" applyFill="1" applyBorder="1" applyAlignment="1" applyProtection="1">
      <protection hidden="1"/>
    </xf>
    <xf numFmtId="0" fontId="48" fillId="3" borderId="58" xfId="1" applyFont="1" applyFill="1" applyBorder="1" applyAlignment="1" applyProtection="1">
      <protection hidden="1"/>
    </xf>
    <xf numFmtId="0" fontId="23" fillId="0" borderId="58" xfId="1" applyFont="1" applyBorder="1" applyAlignment="1" applyProtection="1">
      <protection hidden="1"/>
    </xf>
    <xf numFmtId="0" fontId="24" fillId="18" borderId="59" xfId="1" applyFont="1" applyFill="1" applyBorder="1" applyAlignment="1" applyProtection="1">
      <alignment horizontal="left" vertical="center" indent="1"/>
      <protection hidden="1"/>
    </xf>
    <xf numFmtId="0" fontId="24" fillId="18" borderId="60" xfId="1" applyFont="1" applyFill="1" applyBorder="1" applyAlignment="1" applyProtection="1">
      <alignment horizontal="left" vertical="center" indent="1"/>
      <protection hidden="1"/>
    </xf>
    <xf numFmtId="0" fontId="24" fillId="19" borderId="60" xfId="1" applyFont="1" applyFill="1" applyBorder="1" applyAlignment="1" applyProtection="1">
      <alignment horizontal="left" vertical="center" indent="1"/>
      <protection hidden="1"/>
    </xf>
    <xf numFmtId="0" fontId="1" fillId="19" borderId="60" xfId="1" applyFont="1" applyFill="1" applyBorder="1" applyAlignment="1" applyProtection="1">
      <alignment horizontal="left" vertical="center" indent="1"/>
      <protection hidden="1"/>
    </xf>
    <xf numFmtId="0" fontId="1" fillId="19" borderId="61" xfId="1" applyFont="1" applyFill="1" applyBorder="1" applyAlignment="1" applyProtection="1">
      <alignment horizontal="left" vertical="center" indent="1"/>
      <protection hidden="1"/>
    </xf>
    <xf numFmtId="0" fontId="24" fillId="18" borderId="62" xfId="1" applyFont="1" applyFill="1" applyBorder="1" applyAlignment="1" applyProtection="1">
      <alignment horizontal="center" vertical="top"/>
      <protection hidden="1"/>
    </xf>
    <xf numFmtId="0" fontId="29" fillId="19" borderId="61" xfId="1" applyFont="1" applyFill="1" applyBorder="1" applyAlignment="1" applyProtection="1">
      <alignment horizontal="center"/>
      <protection hidden="1"/>
    </xf>
    <xf numFmtId="0" fontId="24" fillId="18" borderId="63" xfId="1" applyFont="1" applyFill="1" applyBorder="1" applyAlignment="1" applyProtection="1">
      <alignment horizontal="center" vertical="top" wrapText="1"/>
      <protection hidden="1"/>
    </xf>
    <xf numFmtId="0" fontId="24" fillId="18" borderId="62" xfId="1" applyFont="1" applyFill="1" applyBorder="1" applyAlignment="1" applyProtection="1">
      <alignment horizontal="center" vertical="top" wrapText="1"/>
      <protection hidden="1"/>
    </xf>
    <xf numFmtId="0" fontId="24" fillId="19" borderId="65" xfId="1" applyFont="1" applyFill="1" applyBorder="1" applyAlignment="1" applyProtection="1">
      <alignment horizontal="center" vertical="top"/>
      <protection hidden="1"/>
    </xf>
    <xf numFmtId="0" fontId="1" fillId="10" borderId="119" xfId="1" applyFont="1" applyFill="1" applyBorder="1" applyAlignment="1" applyProtection="1">
      <alignment horizontal="left" wrapText="1"/>
      <protection hidden="1"/>
    </xf>
    <xf numFmtId="0" fontId="1" fillId="10" borderId="64" xfId="1" applyFont="1" applyFill="1" applyBorder="1" applyAlignment="1" applyProtection="1">
      <alignment horizontal="left" wrapText="1"/>
      <protection hidden="1"/>
    </xf>
    <xf numFmtId="0" fontId="1" fillId="10" borderId="123" xfId="1" applyFont="1" applyFill="1" applyBorder="1" applyAlignment="1" applyProtection="1">
      <alignment horizontal="left" wrapText="1"/>
      <protection hidden="1"/>
    </xf>
    <xf numFmtId="1" fontId="29" fillId="17" borderId="75" xfId="1" applyNumberFormat="1" applyFont="1" applyFill="1" applyBorder="1" applyAlignment="1" applyProtection="1">
      <alignment horizontal="center" vertical="center"/>
      <protection hidden="1"/>
    </xf>
    <xf numFmtId="1" fontId="29" fillId="0" borderId="76" xfId="1" applyNumberFormat="1" applyFont="1" applyBorder="1" applyAlignment="1" applyProtection="1">
      <alignment horizontal="center" vertical="center"/>
      <protection hidden="1"/>
    </xf>
    <xf numFmtId="0" fontId="1" fillId="10" borderId="79" xfId="1" applyFont="1" applyFill="1" applyBorder="1" applyAlignment="1" applyProtection="1">
      <alignment horizontal="center" vertical="center"/>
      <protection hidden="1"/>
    </xf>
    <xf numFmtId="0" fontId="25" fillId="10" borderId="78" xfId="1" applyFont="1" applyFill="1" applyBorder="1" applyAlignment="1" applyProtection="1">
      <alignment horizontal="center"/>
      <protection hidden="1"/>
    </xf>
    <xf numFmtId="1" fontId="29" fillId="17" borderId="70" xfId="1" applyNumberFormat="1" applyFont="1" applyFill="1" applyBorder="1" applyAlignment="1" applyProtection="1">
      <alignment horizontal="center" vertical="center"/>
      <protection hidden="1"/>
    </xf>
    <xf numFmtId="1" fontId="29" fillId="0" borderId="82" xfId="1" applyNumberFormat="1" applyFont="1" applyBorder="1" applyAlignment="1" applyProtection="1">
      <alignment horizontal="center" vertical="center"/>
      <protection hidden="1"/>
    </xf>
    <xf numFmtId="0" fontId="1" fillId="10" borderId="75" xfId="1" applyFont="1" applyFill="1" applyBorder="1" applyAlignment="1" applyProtection="1">
      <alignment horizontal="center" vertical="center"/>
      <protection hidden="1"/>
    </xf>
    <xf numFmtId="0" fontId="25" fillId="10" borderId="74" xfId="1" applyFont="1" applyFill="1" applyBorder="1" applyAlignment="1" applyProtection="1">
      <alignment horizontal="center"/>
      <protection hidden="1"/>
    </xf>
    <xf numFmtId="0" fontId="4" fillId="0" borderId="2" xfId="1" applyNumberFormat="1" applyFont="1" applyFill="1" applyBorder="1" applyAlignment="1" applyProtection="1">
      <alignment vertical="center"/>
      <protection hidden="1"/>
    </xf>
    <xf numFmtId="0" fontId="25" fillId="0" borderId="2" xfId="1" applyNumberFormat="1" applyFont="1" applyFill="1" applyBorder="1" applyAlignment="1" applyProtection="1">
      <alignment vertical="center"/>
      <protection hidden="1"/>
    </xf>
    <xf numFmtId="0" fontId="51" fillId="0" borderId="2" xfId="1" applyFont="1" applyFill="1" applyBorder="1" applyAlignment="1" applyProtection="1">
      <alignment horizontal="left" vertical="center" wrapText="1" indent="2"/>
      <protection hidden="1"/>
    </xf>
    <xf numFmtId="0" fontId="52" fillId="0" borderId="2" xfId="1" applyFont="1" applyFill="1" applyBorder="1" applyAlignment="1" applyProtection="1">
      <alignment horizontal="left" vertical="center" wrapText="1" indent="2"/>
      <protection hidden="1"/>
    </xf>
    <xf numFmtId="0" fontId="29" fillId="3" borderId="2" xfId="1" applyFont="1" applyFill="1" applyBorder="1" applyAlignment="1" applyProtection="1">
      <alignment wrapText="1"/>
      <protection hidden="1"/>
    </xf>
    <xf numFmtId="0" fontId="1" fillId="0" borderId="2" xfId="1" applyBorder="1" applyAlignment="1" applyProtection="1">
      <alignment wrapText="1"/>
      <protection hidden="1"/>
    </xf>
    <xf numFmtId="0" fontId="25" fillId="10" borderId="70" xfId="1" applyFont="1" applyFill="1" applyBorder="1" applyAlignment="1" applyProtection="1">
      <alignment horizontal="center" vertical="center"/>
      <protection hidden="1"/>
    </xf>
    <xf numFmtId="0" fontId="25" fillId="10" borderId="81" xfId="1" applyFont="1" applyFill="1" applyBorder="1" applyAlignment="1" applyProtection="1">
      <alignment horizontal="center"/>
      <protection hidden="1"/>
    </xf>
    <xf numFmtId="164" fontId="29" fillId="17" borderId="70" xfId="1" applyNumberFormat="1" applyFont="1" applyFill="1" applyBorder="1" applyAlignment="1" applyProtection="1">
      <alignment horizontal="center" vertical="center"/>
      <protection hidden="1"/>
    </xf>
    <xf numFmtId="164" fontId="29" fillId="17" borderId="71" xfId="1" applyNumberFormat="1" applyFont="1" applyFill="1" applyBorder="1" applyAlignment="1" applyProtection="1">
      <alignment horizontal="center" vertical="center"/>
      <protection hidden="1"/>
    </xf>
    <xf numFmtId="0" fontId="51" fillId="0" borderId="2" xfId="1" applyFont="1" applyFill="1" applyBorder="1" applyAlignment="1" applyProtection="1">
      <alignment vertical="center" wrapText="1"/>
      <protection hidden="1"/>
    </xf>
    <xf numFmtId="0" fontId="52" fillId="0" borderId="2" xfId="1" applyFont="1" applyFill="1" applyBorder="1" applyAlignment="1" applyProtection="1">
      <alignment vertical="center" wrapText="1"/>
      <protection hidden="1"/>
    </xf>
    <xf numFmtId="0" fontId="4" fillId="20" borderId="89" xfId="1" applyFont="1" applyFill="1" applyBorder="1" applyAlignment="1" applyProtection="1">
      <alignment horizontal="left" vertical="center" indent="1"/>
      <protection hidden="1"/>
    </xf>
    <xf numFmtId="0" fontId="4" fillId="20" borderId="90" xfId="1" applyFont="1" applyFill="1" applyBorder="1" applyAlignment="1" applyProtection="1">
      <alignment horizontal="left" vertical="center" indent="1"/>
      <protection hidden="1"/>
    </xf>
    <xf numFmtId="0" fontId="5" fillId="20" borderId="90" xfId="1" applyFont="1" applyFill="1" applyBorder="1" applyAlignment="1" applyProtection="1">
      <alignment horizontal="left" vertical="center" indent="1"/>
      <protection hidden="1"/>
    </xf>
    <xf numFmtId="0" fontId="1" fillId="10" borderId="90" xfId="1" applyFill="1" applyBorder="1" applyAlignment="1" applyProtection="1">
      <alignment horizontal="left" vertical="center" indent="1"/>
      <protection hidden="1"/>
    </xf>
    <xf numFmtId="0" fontId="1" fillId="10" borderId="91" xfId="1" applyFill="1" applyBorder="1" applyAlignment="1" applyProtection="1">
      <alignment horizontal="left" vertical="center" indent="1"/>
      <protection hidden="1"/>
    </xf>
    <xf numFmtId="0" fontId="25" fillId="20" borderId="92" xfId="1" applyFont="1" applyFill="1" applyBorder="1" applyAlignment="1" applyProtection="1">
      <alignment horizontal="center" vertical="center"/>
      <protection hidden="1"/>
    </xf>
    <xf numFmtId="0" fontId="25" fillId="10" borderId="90" xfId="1" applyFont="1" applyFill="1" applyBorder="1" applyAlignment="1" applyProtection="1">
      <alignment horizontal="center"/>
      <protection hidden="1"/>
    </xf>
    <xf numFmtId="0" fontId="24" fillId="36" borderId="93" xfId="1" applyFont="1" applyFill="1" applyBorder="1" applyAlignment="1" applyProtection="1">
      <alignment horizontal="center" vertical="center"/>
      <protection hidden="1"/>
    </xf>
    <xf numFmtId="0" fontId="24" fillId="36" borderId="92" xfId="1" applyFont="1" applyFill="1" applyBorder="1" applyAlignment="1" applyProtection="1">
      <alignment horizontal="center" vertical="center"/>
      <protection hidden="1"/>
    </xf>
    <xf numFmtId="0" fontId="24" fillId="36" borderId="95" xfId="1" applyFont="1" applyFill="1" applyBorder="1" applyAlignment="1" applyProtection="1">
      <alignment horizontal="center" vertical="center"/>
      <protection hidden="1"/>
    </xf>
    <xf numFmtId="0" fontId="1" fillId="3" borderId="0" xfId="1" applyFont="1" applyFill="1" applyAlignment="1" applyProtection="1">
      <protection hidden="1"/>
    </xf>
    <xf numFmtId="0" fontId="25" fillId="3" borderId="0" xfId="1" applyFont="1" applyFill="1" applyAlignment="1" applyProtection="1">
      <protection hidden="1"/>
    </xf>
    <xf numFmtId="0" fontId="25" fillId="3" borderId="0" xfId="1" applyFont="1" applyFill="1" applyBorder="1" applyAlignment="1" applyProtection="1">
      <protection hidden="1"/>
    </xf>
    <xf numFmtId="0" fontId="48" fillId="3" borderId="96" xfId="1" applyFont="1" applyFill="1" applyBorder="1" applyAlignment="1" applyProtection="1">
      <protection hidden="1"/>
    </xf>
    <xf numFmtId="0" fontId="23" fillId="0" borderId="96" xfId="1" applyFont="1" applyBorder="1" applyAlignment="1" applyProtection="1">
      <protection hidden="1"/>
    </xf>
    <xf numFmtId="0" fontId="51" fillId="3" borderId="0" xfId="1" applyFont="1" applyFill="1" applyAlignment="1" applyProtection="1">
      <alignment horizontal="center"/>
      <protection hidden="1"/>
    </xf>
    <xf numFmtId="0" fontId="32" fillId="18" borderId="368" xfId="1" applyFont="1" applyFill="1" applyBorder="1" applyAlignment="1" applyProtection="1">
      <alignment horizontal="left" vertical="center" indent="1"/>
      <protection hidden="1"/>
    </xf>
    <xf numFmtId="0" fontId="52" fillId="19" borderId="373" xfId="1" applyFont="1" applyFill="1" applyBorder="1" applyAlignment="1" applyProtection="1">
      <alignment horizontal="left" vertical="center" indent="1"/>
      <protection hidden="1"/>
    </xf>
    <xf numFmtId="0" fontId="32" fillId="18" borderId="378" xfId="1" applyFont="1" applyFill="1" applyBorder="1" applyAlignment="1" applyProtection="1">
      <alignment horizontal="center" vertical="center"/>
      <protection hidden="1"/>
    </xf>
    <xf numFmtId="0" fontId="32" fillId="18" borderId="379" xfId="1" applyFont="1" applyFill="1" applyBorder="1" applyAlignment="1" applyProtection="1">
      <alignment horizontal="center" vertical="center"/>
      <protection hidden="1"/>
    </xf>
    <xf numFmtId="0" fontId="32" fillId="18" borderId="388" xfId="1" applyFont="1" applyFill="1" applyBorder="1" applyAlignment="1" applyProtection="1">
      <alignment horizontal="center" vertical="center"/>
      <protection hidden="1"/>
    </xf>
    <xf numFmtId="0" fontId="32" fillId="18" borderId="389" xfId="1" applyFont="1" applyFill="1" applyBorder="1" applyAlignment="1" applyProtection="1">
      <alignment horizontal="center" vertical="center"/>
      <protection hidden="1"/>
    </xf>
    <xf numFmtId="0" fontId="32" fillId="18" borderId="390" xfId="1" applyFont="1" applyFill="1" applyBorder="1" applyAlignment="1" applyProtection="1">
      <alignment horizontal="center" vertical="center"/>
      <protection hidden="1"/>
    </xf>
    <xf numFmtId="0" fontId="48" fillId="3" borderId="0" xfId="1" applyFont="1" applyFill="1" applyBorder="1" applyAlignment="1" applyProtection="1">
      <alignment horizontal="left"/>
      <protection hidden="1"/>
    </xf>
    <xf numFmtId="0" fontId="23" fillId="0" borderId="0" xfId="1" applyFont="1" applyAlignment="1" applyProtection="1">
      <alignment horizontal="left"/>
      <protection hidden="1"/>
    </xf>
    <xf numFmtId="0" fontId="6" fillId="10" borderId="369" xfId="1" applyFont="1" applyFill="1" applyBorder="1" applyAlignment="1" applyProtection="1">
      <alignment horizontal="left" vertical="center" indent="1"/>
      <protection hidden="1"/>
    </xf>
    <xf numFmtId="0" fontId="53" fillId="10" borderId="374" xfId="1" applyFont="1" applyFill="1" applyBorder="1" applyAlignment="1" applyProtection="1">
      <alignment horizontal="left" vertical="center" indent="1"/>
      <protection hidden="1"/>
    </xf>
    <xf numFmtId="0" fontId="25" fillId="10" borderId="381" xfId="1" applyFont="1" applyFill="1" applyBorder="1" applyAlignment="1" applyProtection="1">
      <alignment horizontal="center" vertical="center"/>
      <protection hidden="1"/>
    </xf>
    <xf numFmtId="0" fontId="25" fillId="10" borderId="382" xfId="1" applyFont="1" applyFill="1" applyBorder="1" applyAlignment="1" applyProtection="1">
      <alignment horizontal="center" vertical="center"/>
      <protection hidden="1"/>
    </xf>
    <xf numFmtId="0" fontId="6" fillId="10" borderId="370" xfId="1" applyFont="1" applyFill="1" applyBorder="1" applyAlignment="1" applyProtection="1">
      <alignment horizontal="left" vertical="center" indent="1"/>
      <protection hidden="1"/>
    </xf>
    <xf numFmtId="0" fontId="53" fillId="10" borderId="375" xfId="1" applyFont="1" applyFill="1" applyBorder="1" applyAlignment="1" applyProtection="1">
      <alignment horizontal="left" vertical="center" indent="1"/>
      <protection hidden="1"/>
    </xf>
    <xf numFmtId="0" fontId="25" fillId="10" borderId="384" xfId="1" applyFont="1" applyFill="1" applyBorder="1" applyAlignment="1" applyProtection="1">
      <alignment horizontal="center" vertical="center"/>
      <protection hidden="1"/>
    </xf>
    <xf numFmtId="0" fontId="25" fillId="10" borderId="385" xfId="1" applyFont="1" applyFill="1" applyBorder="1" applyAlignment="1" applyProtection="1">
      <alignment horizontal="center" vertical="center"/>
      <protection hidden="1"/>
    </xf>
    <xf numFmtId="0" fontId="29" fillId="10" borderId="391" xfId="1" applyFont="1" applyFill="1" applyBorder="1" applyAlignment="1" applyProtection="1">
      <alignment horizontal="center" vertical="center"/>
      <protection hidden="1"/>
    </xf>
    <xf numFmtId="0" fontId="29" fillId="10" borderId="392" xfId="1" applyFont="1" applyFill="1" applyBorder="1" applyAlignment="1" applyProtection="1">
      <alignment horizontal="center" vertical="center"/>
      <protection hidden="1"/>
    </xf>
    <xf numFmtId="0" fontId="29" fillId="10" borderId="393" xfId="1" applyFont="1" applyFill="1" applyBorder="1" applyAlignment="1" applyProtection="1">
      <alignment horizontal="center" vertical="center"/>
      <protection hidden="1"/>
    </xf>
    <xf numFmtId="0" fontId="29" fillId="10" borderId="394" xfId="1" applyFont="1" applyFill="1" applyBorder="1" applyAlignment="1" applyProtection="1">
      <alignment horizontal="center" vertical="center"/>
      <protection hidden="1"/>
    </xf>
    <xf numFmtId="0" fontId="29" fillId="10" borderId="102" xfId="1" applyFont="1" applyFill="1" applyBorder="1" applyAlignment="1" applyProtection="1">
      <alignment horizontal="center" vertical="center"/>
      <protection hidden="1"/>
    </xf>
    <xf numFmtId="0" fontId="29" fillId="10" borderId="395" xfId="1" applyFont="1" applyFill="1" applyBorder="1" applyAlignment="1" applyProtection="1">
      <alignment horizontal="center" vertical="center"/>
      <protection hidden="1"/>
    </xf>
    <xf numFmtId="0" fontId="29" fillId="10" borderId="396" xfId="1" applyFont="1" applyFill="1" applyBorder="1" applyAlignment="1" applyProtection="1">
      <alignment horizontal="center" vertical="center"/>
      <protection hidden="1"/>
    </xf>
    <xf numFmtId="0" fontId="29" fillId="10" borderId="397" xfId="1" applyFont="1" applyFill="1" applyBorder="1" applyAlignment="1" applyProtection="1">
      <alignment horizontal="center" vertical="center"/>
      <protection hidden="1"/>
    </xf>
    <xf numFmtId="0" fontId="29" fillId="10" borderId="398" xfId="1" applyFont="1" applyFill="1" applyBorder="1" applyAlignment="1" applyProtection="1">
      <alignment horizontal="center" vertical="center"/>
      <protection hidden="1"/>
    </xf>
    <xf numFmtId="0" fontId="6" fillId="10" borderId="371" xfId="1" applyFont="1" applyFill="1" applyBorder="1" applyAlignment="1" applyProtection="1">
      <alignment horizontal="left" vertical="center" indent="1"/>
      <protection hidden="1"/>
    </xf>
    <xf numFmtId="0" fontId="53" fillId="10" borderId="376" xfId="1" applyFont="1" applyFill="1" applyBorder="1" applyAlignment="1" applyProtection="1">
      <alignment horizontal="left" vertical="center" indent="1"/>
      <protection hidden="1"/>
    </xf>
    <xf numFmtId="0" fontId="25" fillId="10" borderId="372" xfId="1" applyFont="1" applyFill="1" applyBorder="1" applyAlignment="1" applyProtection="1">
      <alignment horizontal="center" vertical="center"/>
      <protection hidden="1"/>
    </xf>
    <xf numFmtId="0" fontId="92" fillId="0" borderId="52" xfId="1" applyFont="1" applyBorder="1" applyAlignment="1" applyProtection="1">
      <alignment wrapText="1"/>
      <protection hidden="1"/>
    </xf>
    <xf numFmtId="0" fontId="92" fillId="0" borderId="0" xfId="1" applyFont="1" applyBorder="1" applyAlignment="1" applyProtection="1">
      <alignment wrapText="1"/>
      <protection hidden="1"/>
    </xf>
    <xf numFmtId="0" fontId="2" fillId="3" borderId="97" xfId="1" applyFont="1" applyFill="1" applyBorder="1" applyAlignment="1" applyProtection="1">
      <alignment horizontal="left" wrapText="1"/>
      <protection hidden="1"/>
    </xf>
    <xf numFmtId="0" fontId="2" fillId="3" borderId="98" xfId="1" applyFont="1" applyFill="1" applyBorder="1" applyAlignment="1" applyProtection="1">
      <alignment horizontal="left" wrapText="1"/>
      <protection hidden="1"/>
    </xf>
    <xf numFmtId="0" fontId="2" fillId="3" borderId="99" xfId="1" applyFont="1" applyFill="1" applyBorder="1" applyAlignment="1" applyProtection="1">
      <alignment horizontal="left" wrapText="1"/>
      <protection hidden="1"/>
    </xf>
    <xf numFmtId="0" fontId="16" fillId="18" borderId="119" xfId="1" applyFont="1" applyFill="1" applyBorder="1" applyAlignment="1" applyProtection="1">
      <alignment horizontal="left" vertical="center"/>
      <protection hidden="1"/>
    </xf>
    <xf numFmtId="0" fontId="16" fillId="18" borderId="64" xfId="1" applyFont="1" applyFill="1" applyBorder="1" applyAlignment="1" applyProtection="1">
      <alignment horizontal="left" vertical="center"/>
      <protection hidden="1"/>
    </xf>
    <xf numFmtId="0" fontId="16" fillId="18" borderId="124" xfId="1" applyFont="1" applyFill="1" applyBorder="1" applyAlignment="1" applyProtection="1">
      <alignment horizontal="left" vertical="center"/>
      <protection hidden="1"/>
    </xf>
    <xf numFmtId="0" fontId="16" fillId="18" borderId="125" xfId="1" applyFont="1" applyFill="1" applyBorder="1" applyAlignment="1" applyProtection="1">
      <alignment horizontal="left" vertical="center"/>
      <protection hidden="1"/>
    </xf>
    <xf numFmtId="0" fontId="24" fillId="18" borderId="121" xfId="1" applyFont="1" applyFill="1" applyBorder="1" applyAlignment="1" applyProtection="1">
      <alignment horizontal="center" vertical="center"/>
      <protection hidden="1"/>
    </xf>
    <xf numFmtId="0" fontId="24" fillId="18" borderId="122" xfId="1" applyFont="1" applyFill="1" applyBorder="1" applyAlignment="1" applyProtection="1">
      <alignment horizontal="center" vertical="center"/>
      <protection hidden="1"/>
    </xf>
    <xf numFmtId="0" fontId="24" fillId="18" borderId="142" xfId="1" applyFont="1" applyFill="1" applyBorder="1" applyAlignment="1" applyProtection="1">
      <alignment horizontal="center" vertical="center"/>
      <protection hidden="1"/>
    </xf>
    <xf numFmtId="0" fontId="24" fillId="18" borderId="126" xfId="1" applyFont="1" applyFill="1" applyBorder="1" applyAlignment="1" applyProtection="1">
      <alignment horizontal="center" vertical="center"/>
      <protection hidden="1"/>
    </xf>
    <xf numFmtId="0" fontId="1" fillId="10" borderId="89" xfId="1" applyFont="1" applyFill="1" applyBorder="1" applyAlignment="1" applyProtection="1">
      <alignment horizontal="left" vertical="center" wrapText="1"/>
      <protection hidden="1"/>
    </xf>
    <xf numFmtId="0" fontId="1" fillId="10" borderId="90" xfId="1" applyFont="1" applyFill="1" applyBorder="1" applyAlignment="1" applyProtection="1">
      <alignment horizontal="left" vertical="center" wrapText="1"/>
      <protection hidden="1"/>
    </xf>
    <xf numFmtId="0" fontId="1" fillId="10" borderId="91" xfId="1" applyFont="1" applyFill="1" applyBorder="1" applyAlignment="1" applyProtection="1">
      <alignment horizontal="left" vertical="center" wrapText="1"/>
      <protection hidden="1"/>
    </xf>
    <xf numFmtId="0" fontId="1" fillId="10" borderId="92" xfId="1" applyFont="1" applyFill="1" applyBorder="1" applyAlignment="1" applyProtection="1">
      <alignment horizontal="center" vertical="center"/>
      <protection hidden="1"/>
    </xf>
    <xf numFmtId="0" fontId="1" fillId="10" borderId="90" xfId="1" applyFont="1" applyFill="1" applyBorder="1" applyAlignment="1" applyProtection="1">
      <alignment horizontal="center" vertical="center"/>
      <protection hidden="1"/>
    </xf>
    <xf numFmtId="0" fontId="24" fillId="18" borderId="121" xfId="1" applyFont="1" applyFill="1" applyBorder="1" applyAlignment="1" applyProtection="1">
      <alignment horizontal="center" vertical="center" wrapText="1"/>
      <protection hidden="1"/>
    </xf>
    <xf numFmtId="0" fontId="24" fillId="18" borderId="64" xfId="1" applyFont="1" applyFill="1" applyBorder="1" applyAlignment="1" applyProtection="1">
      <alignment horizontal="center" vertical="center" wrapText="1"/>
      <protection hidden="1"/>
    </xf>
    <xf numFmtId="0" fontId="24" fillId="18" borderId="123" xfId="1" applyFont="1" applyFill="1" applyBorder="1" applyAlignment="1" applyProtection="1">
      <alignment horizontal="center" vertical="center" wrapText="1"/>
      <protection hidden="1"/>
    </xf>
    <xf numFmtId="0" fontId="24" fillId="18" borderId="0" xfId="1" applyFont="1" applyFill="1" applyBorder="1" applyAlignment="1" applyProtection="1">
      <alignment horizontal="center" vertical="center" wrapText="1"/>
      <protection hidden="1"/>
    </xf>
    <xf numFmtId="0" fontId="24" fillId="18" borderId="140" xfId="1" applyFont="1" applyFill="1" applyBorder="1" applyAlignment="1" applyProtection="1">
      <alignment horizontal="center" vertical="center" wrapText="1"/>
      <protection hidden="1"/>
    </xf>
    <xf numFmtId="3" fontId="1" fillId="36" borderId="160" xfId="1" applyNumberFormat="1" applyFont="1" applyFill="1" applyBorder="1" applyAlignment="1" applyProtection="1">
      <alignment horizontal="center" vertical="center"/>
      <protection hidden="1"/>
    </xf>
    <xf numFmtId="3" fontId="1" fillId="36" borderId="161" xfId="1" applyNumberFormat="1" applyFont="1" applyFill="1" applyBorder="1" applyAlignment="1" applyProtection="1">
      <alignment horizontal="center" vertical="center"/>
      <protection hidden="1"/>
    </xf>
    <xf numFmtId="3" fontId="1" fillId="36" borderId="320" xfId="1" applyNumberFormat="1" applyFont="1" applyFill="1" applyBorder="1" applyAlignment="1" applyProtection="1">
      <alignment horizontal="center" vertical="center"/>
      <protection hidden="1"/>
    </xf>
    <xf numFmtId="1" fontId="29" fillId="17" borderId="71" xfId="1" applyNumberFormat="1" applyFont="1" applyFill="1" applyBorder="1" applyAlignment="1" applyProtection="1">
      <alignment horizontal="center" vertical="center"/>
      <protection hidden="1"/>
    </xf>
    <xf numFmtId="0" fontId="25" fillId="10" borderId="86" xfId="1" applyFont="1" applyFill="1" applyBorder="1" applyAlignment="1" applyProtection="1">
      <alignment horizontal="center" vertical="center"/>
      <protection hidden="1"/>
    </xf>
    <xf numFmtId="0" fontId="25" fillId="10" borderId="85" xfId="1" applyFont="1" applyFill="1" applyBorder="1" applyAlignment="1" applyProtection="1">
      <alignment horizontal="center"/>
      <protection hidden="1"/>
    </xf>
    <xf numFmtId="1" fontId="29" fillId="17" borderId="87" xfId="1" applyNumberFormat="1" applyFont="1" applyFill="1" applyBorder="1" applyAlignment="1" applyProtection="1">
      <alignment horizontal="center" vertical="center"/>
      <protection hidden="1"/>
    </xf>
    <xf numFmtId="1" fontId="29" fillId="17" borderId="88" xfId="1" applyNumberFormat="1" applyFont="1" applyFill="1" applyBorder="1" applyAlignment="1" applyProtection="1">
      <alignment horizontal="center" vertical="center"/>
      <protection hidden="1"/>
    </xf>
    <xf numFmtId="0" fontId="4" fillId="10" borderId="421" xfId="1" applyFont="1" applyFill="1" applyBorder="1" applyAlignment="1" applyProtection="1">
      <alignment horizontal="left" vertical="top" wrapText="1"/>
      <protection hidden="1"/>
    </xf>
    <xf numFmtId="0" fontId="4" fillId="10" borderId="422" xfId="1" applyFont="1" applyFill="1" applyBorder="1" applyAlignment="1" applyProtection="1">
      <alignment horizontal="left" vertical="top" wrapText="1"/>
      <protection hidden="1"/>
    </xf>
    <xf numFmtId="0" fontId="4" fillId="10" borderId="423" xfId="1" applyFont="1" applyFill="1" applyBorder="1" applyAlignment="1" applyProtection="1">
      <alignment horizontal="left" vertical="top" wrapText="1"/>
      <protection hidden="1"/>
    </xf>
    <xf numFmtId="0" fontId="4" fillId="10" borderId="424" xfId="1" applyFont="1" applyFill="1" applyBorder="1" applyAlignment="1" applyProtection="1">
      <alignment horizontal="left" vertical="top" wrapText="1"/>
      <protection hidden="1"/>
    </xf>
    <xf numFmtId="0" fontId="4" fillId="10" borderId="425" xfId="1" applyFont="1" applyFill="1" applyBorder="1" applyAlignment="1" applyProtection="1">
      <alignment horizontal="left" vertical="center"/>
      <protection hidden="1"/>
    </xf>
    <xf numFmtId="0" fontId="4" fillId="10" borderId="426" xfId="1" applyFont="1" applyFill="1" applyBorder="1" applyAlignment="1" applyProtection="1">
      <alignment horizontal="left" vertical="center"/>
      <protection hidden="1"/>
    </xf>
    <xf numFmtId="0" fontId="4" fillId="10" borderId="427" xfId="1" applyFont="1" applyFill="1" applyBorder="1" applyAlignment="1" applyProtection="1">
      <alignment horizontal="left" vertical="center"/>
      <protection hidden="1"/>
    </xf>
    <xf numFmtId="0" fontId="4" fillId="10" borderId="428" xfId="1" applyFont="1" applyFill="1" applyBorder="1" applyAlignment="1" applyProtection="1">
      <alignment horizontal="left" vertical="center"/>
      <protection hidden="1"/>
    </xf>
    <xf numFmtId="0" fontId="104" fillId="22" borderId="475" xfId="1" applyFont="1" applyFill="1" applyBorder="1" applyAlignment="1" applyProtection="1">
      <alignment horizontal="center" vertical="center"/>
      <protection hidden="1"/>
    </xf>
    <xf numFmtId="0" fontId="104" fillId="22" borderId="476" xfId="1" applyFont="1" applyFill="1" applyBorder="1" applyAlignment="1" applyProtection="1">
      <alignment horizontal="center" vertical="center"/>
      <protection hidden="1"/>
    </xf>
    <xf numFmtId="0" fontId="27" fillId="14" borderId="28" xfId="2" applyFont="1" applyFill="1" applyBorder="1" applyAlignment="1" applyProtection="1">
      <protection hidden="1"/>
    </xf>
    <xf numFmtId="0" fontId="27" fillId="14" borderId="29" xfId="2" applyFont="1" applyFill="1" applyBorder="1" applyAlignment="1" applyProtection="1">
      <protection hidden="1"/>
    </xf>
    <xf numFmtId="0" fontId="20" fillId="0" borderId="104" xfId="1" applyFont="1" applyFill="1" applyBorder="1" applyAlignment="1" applyProtection="1">
      <alignment horizontal="left" vertical="center"/>
      <protection hidden="1"/>
    </xf>
    <xf numFmtId="0" fontId="56" fillId="0" borderId="105" xfId="1" applyFont="1" applyBorder="1" applyAlignment="1" applyProtection="1">
      <alignment vertical="center"/>
      <protection hidden="1"/>
    </xf>
    <xf numFmtId="0" fontId="56" fillId="0" borderId="106" xfId="1" applyFont="1" applyBorder="1" applyAlignment="1" applyProtection="1">
      <alignment vertical="center"/>
      <protection hidden="1"/>
    </xf>
    <xf numFmtId="0" fontId="28" fillId="0" borderId="107" xfId="1" applyFont="1" applyBorder="1" applyAlignment="1" applyProtection="1">
      <alignment horizontal="right"/>
      <protection hidden="1"/>
    </xf>
    <xf numFmtId="0" fontId="23" fillId="0" borderId="108" xfId="1" applyFont="1" applyBorder="1" applyAlignment="1" applyProtection="1">
      <protection hidden="1"/>
    </xf>
    <xf numFmtId="0" fontId="23" fillId="10" borderId="23" xfId="1" applyFont="1" applyFill="1" applyBorder="1" applyAlignment="1" applyProtection="1">
      <alignment vertical="center"/>
      <protection hidden="1"/>
    </xf>
    <xf numFmtId="0" fontId="23" fillId="10" borderId="24" xfId="1" applyFont="1" applyFill="1" applyBorder="1" applyAlignment="1" applyProtection="1">
      <alignment vertical="center"/>
      <protection hidden="1"/>
    </xf>
    <xf numFmtId="0" fontId="26" fillId="13" borderId="26" xfId="2" applyFont="1" applyFill="1" applyBorder="1" applyAlignment="1" applyProtection="1">
      <protection hidden="1"/>
    </xf>
    <xf numFmtId="0" fontId="26" fillId="13" borderId="27" xfId="2" applyFont="1" applyFill="1" applyBorder="1" applyAlignment="1" applyProtection="1">
      <protection hidden="1"/>
    </xf>
    <xf numFmtId="0" fontId="27" fillId="14" borderId="25" xfId="2" applyFont="1" applyFill="1" applyBorder="1" applyAlignment="1" applyProtection="1">
      <alignment horizontal="left" vertical="center"/>
      <protection hidden="1"/>
    </xf>
    <xf numFmtId="0" fontId="27" fillId="14" borderId="26" xfId="2" applyFont="1" applyFill="1" applyBorder="1" applyAlignment="1" applyProtection="1">
      <protection hidden="1"/>
    </xf>
    <xf numFmtId="0" fontId="27" fillId="14" borderId="27" xfId="2" applyFont="1" applyFill="1" applyBorder="1" applyAlignment="1" applyProtection="1">
      <protection hidden="1"/>
    </xf>
    <xf numFmtId="0" fontId="22" fillId="0" borderId="7" xfId="1" applyFont="1" applyFill="1" applyBorder="1" applyAlignment="1" applyProtection="1">
      <alignment horizontal="right" vertical="top" wrapText="1"/>
      <protection hidden="1"/>
    </xf>
    <xf numFmtId="0" fontId="22" fillId="0" borderId="3" xfId="1" applyFont="1" applyFill="1" applyBorder="1" applyAlignment="1" applyProtection="1">
      <alignment horizontal="right" vertical="top" wrapText="1"/>
      <protection hidden="1"/>
    </xf>
    <xf numFmtId="0" fontId="22" fillId="0" borderId="4" xfId="1" applyFont="1" applyFill="1" applyBorder="1" applyAlignment="1" applyProtection="1">
      <alignment horizontal="right" vertical="top" wrapText="1"/>
      <protection hidden="1"/>
    </xf>
    <xf numFmtId="0" fontId="24" fillId="19" borderId="62" xfId="1" applyFont="1" applyFill="1" applyBorder="1" applyAlignment="1" applyProtection="1">
      <alignment horizontal="center" vertical="center"/>
      <protection hidden="1"/>
    </xf>
    <xf numFmtId="0" fontId="1" fillId="19" borderId="65" xfId="1" applyFill="1" applyBorder="1" applyAlignment="1" applyProtection="1">
      <alignment horizontal="center" vertical="center"/>
      <protection hidden="1"/>
    </xf>
    <xf numFmtId="0" fontId="104" fillId="22" borderId="69" xfId="1" applyFont="1" applyFill="1" applyBorder="1" applyAlignment="1" applyProtection="1">
      <alignment horizontal="center" vertical="center"/>
      <protection hidden="1"/>
    </xf>
    <xf numFmtId="0" fontId="104" fillId="22" borderId="72" xfId="1" applyFont="1" applyFill="1" applyBorder="1" applyAlignment="1" applyProtection="1">
      <alignment horizontal="center" vertical="center"/>
      <protection hidden="1"/>
    </xf>
    <xf numFmtId="0" fontId="104" fillId="22" borderId="70" xfId="1" applyFont="1" applyFill="1" applyBorder="1" applyAlignment="1" applyProtection="1">
      <alignment horizontal="center" vertical="center"/>
      <protection hidden="1"/>
    </xf>
    <xf numFmtId="0" fontId="104" fillId="22" borderId="82" xfId="1" applyFont="1" applyFill="1" applyBorder="1" applyAlignment="1" applyProtection="1">
      <alignment horizontal="center" vertical="center"/>
      <protection hidden="1"/>
    </xf>
    <xf numFmtId="0" fontId="48" fillId="3" borderId="13" xfId="1" applyFont="1" applyFill="1" applyBorder="1" applyAlignment="1" applyProtection="1">
      <protection hidden="1"/>
    </xf>
    <xf numFmtId="0" fontId="23" fillId="0" borderId="20" xfId="1" applyFont="1" applyBorder="1" applyAlignment="1" applyProtection="1">
      <protection hidden="1"/>
    </xf>
    <xf numFmtId="0" fontId="23" fillId="0" borderId="12" xfId="1" applyFont="1" applyBorder="1" applyAlignment="1" applyProtection="1">
      <protection hidden="1"/>
    </xf>
    <xf numFmtId="0" fontId="23" fillId="0" borderId="110" xfId="1" applyFont="1" applyBorder="1" applyAlignment="1" applyProtection="1">
      <protection hidden="1"/>
    </xf>
    <xf numFmtId="0" fontId="23" fillId="0" borderId="111" xfId="1" applyFont="1" applyBorder="1" applyAlignment="1" applyProtection="1">
      <protection hidden="1"/>
    </xf>
    <xf numFmtId="0" fontId="31" fillId="15" borderId="26" xfId="2" applyFont="1" applyFill="1" applyBorder="1" applyAlignment="1" applyProtection="1">
      <protection hidden="1"/>
    </xf>
    <xf numFmtId="0" fontId="31" fillId="15" borderId="27" xfId="2" applyFont="1" applyFill="1" applyBorder="1" applyAlignment="1" applyProtection="1">
      <protection hidden="1"/>
    </xf>
    <xf numFmtId="0" fontId="16" fillId="17" borderId="278" xfId="1" applyFont="1" applyFill="1" applyBorder="1" applyAlignment="1" applyProtection="1">
      <alignment horizontal="left" vertical="center" wrapText="1" indent="1"/>
      <protection hidden="1"/>
    </xf>
    <xf numFmtId="0" fontId="16" fillId="17" borderId="254" xfId="1" applyFont="1" applyFill="1" applyBorder="1" applyAlignment="1" applyProtection="1">
      <alignment horizontal="left" vertical="center" wrapText="1" indent="1"/>
      <protection hidden="1"/>
    </xf>
    <xf numFmtId="0" fontId="16" fillId="17" borderId="255" xfId="1" applyFont="1" applyFill="1" applyBorder="1" applyAlignment="1" applyProtection="1">
      <alignment horizontal="left" vertical="center" wrapText="1" indent="1"/>
      <protection hidden="1"/>
    </xf>
    <xf numFmtId="0" fontId="16" fillId="17" borderId="128" xfId="1" applyFont="1" applyFill="1" applyBorder="1" applyAlignment="1" applyProtection="1">
      <alignment horizontal="left" vertical="center" indent="1"/>
      <protection hidden="1"/>
    </xf>
    <xf numFmtId="0" fontId="16" fillId="17" borderId="0" xfId="1" applyFont="1" applyFill="1" applyBorder="1" applyAlignment="1" applyProtection="1">
      <alignment horizontal="left" vertical="center" indent="1"/>
      <protection hidden="1"/>
    </xf>
    <xf numFmtId="0" fontId="16" fillId="17" borderId="129" xfId="1" applyFont="1" applyFill="1" applyBorder="1" applyAlignment="1" applyProtection="1">
      <alignment horizontal="left" vertical="center" indent="1"/>
      <protection hidden="1"/>
    </xf>
    <xf numFmtId="0" fontId="16" fillId="17" borderId="142" xfId="1" applyFont="1" applyFill="1" applyBorder="1" applyAlignment="1" applyProtection="1">
      <alignment horizontal="left" vertical="center" indent="1"/>
      <protection hidden="1"/>
    </xf>
    <xf numFmtId="0" fontId="16" fillId="17" borderId="125" xfId="1" applyFont="1" applyFill="1" applyBorder="1" applyAlignment="1" applyProtection="1">
      <alignment horizontal="left" vertical="center" indent="1"/>
      <protection hidden="1"/>
    </xf>
    <xf numFmtId="0" fontId="16" fillId="17" borderId="126" xfId="1" applyFont="1" applyFill="1" applyBorder="1" applyAlignment="1" applyProtection="1">
      <alignment horizontal="left" vertical="center" indent="1"/>
      <protection hidden="1"/>
    </xf>
    <xf numFmtId="0" fontId="100" fillId="14" borderId="30" xfId="2" applyFont="1" applyFill="1" applyBorder="1" applyAlignment="1" applyProtection="1">
      <alignment horizontal="left" vertical="center"/>
      <protection hidden="1"/>
    </xf>
    <xf numFmtId="0" fontId="100" fillId="14" borderId="28" xfId="2" applyFont="1" applyFill="1" applyBorder="1" applyAlignment="1" applyProtection="1">
      <protection hidden="1"/>
    </xf>
    <xf numFmtId="0" fontId="100" fillId="14" borderId="29" xfId="2" applyFont="1" applyFill="1" applyBorder="1" applyAlignment="1" applyProtection="1">
      <protection hidden="1"/>
    </xf>
    <xf numFmtId="0" fontId="12" fillId="11" borderId="32" xfId="2" applyFont="1" applyFill="1" applyBorder="1" applyAlignment="1" applyProtection="1">
      <alignment horizontal="left" vertical="center" wrapText="1"/>
      <protection hidden="1"/>
    </xf>
    <xf numFmtId="0" fontId="12" fillId="11" borderId="33" xfId="2" applyFont="1" applyFill="1" applyBorder="1" applyAlignment="1" applyProtection="1">
      <alignment horizontal="left" vertical="center" wrapText="1"/>
      <protection hidden="1"/>
    </xf>
    <xf numFmtId="0" fontId="12" fillId="11" borderId="34" xfId="2" applyFont="1" applyFill="1" applyBorder="1" applyAlignment="1" applyProtection="1">
      <alignment horizontal="left" vertical="center" wrapText="1"/>
      <protection hidden="1"/>
    </xf>
    <xf numFmtId="0" fontId="12" fillId="14" borderId="400" xfId="2" applyFont="1" applyFill="1" applyBorder="1" applyAlignment="1" applyProtection="1">
      <alignment horizontal="left" vertical="center"/>
      <protection hidden="1"/>
    </xf>
    <xf numFmtId="0" fontId="12" fillId="14" borderId="401" xfId="2" applyFont="1" applyFill="1" applyBorder="1" applyAlignment="1" applyProtection="1">
      <alignment horizontal="left" vertical="center"/>
      <protection hidden="1"/>
    </xf>
    <xf numFmtId="0" fontId="12" fillId="14" borderId="402" xfId="2" applyFont="1" applyFill="1" applyBorder="1" applyAlignment="1" applyProtection="1">
      <alignment horizontal="left" vertical="center"/>
      <protection hidden="1"/>
    </xf>
    <xf numFmtId="0" fontId="24" fillId="19" borderId="121" xfId="1" applyFont="1" applyFill="1" applyBorder="1" applyAlignment="1" applyProtection="1">
      <alignment horizontal="center"/>
      <protection hidden="1"/>
    </xf>
    <xf numFmtId="0" fontId="24" fillId="19" borderId="122" xfId="1" applyFont="1" applyFill="1" applyBorder="1" applyAlignment="1" applyProtection="1">
      <alignment horizontal="center"/>
      <protection hidden="1"/>
    </xf>
    <xf numFmtId="0" fontId="92" fillId="3" borderId="20" xfId="1" applyFont="1" applyFill="1" applyBorder="1" applyAlignment="1" applyProtection="1">
      <alignment horizontal="left" vertical="top" wrapText="1"/>
      <protection hidden="1"/>
    </xf>
    <xf numFmtId="0" fontId="92" fillId="3" borderId="12" xfId="1" applyFont="1" applyFill="1" applyBorder="1" applyAlignment="1" applyProtection="1">
      <alignment horizontal="left" vertical="top" wrapText="1"/>
      <protection hidden="1"/>
    </xf>
    <xf numFmtId="0" fontId="67" fillId="0" borderId="507" xfId="0" applyFont="1" applyBorder="1" applyAlignment="1" applyProtection="1">
      <alignment horizontal="left" wrapText="1"/>
      <protection hidden="1"/>
    </xf>
    <xf numFmtId="0" fontId="67" fillId="0" borderId="508" xfId="0" applyFont="1" applyBorder="1" applyAlignment="1" applyProtection="1">
      <alignment horizontal="left" wrapText="1"/>
      <protection hidden="1"/>
    </xf>
    <xf numFmtId="0" fontId="20" fillId="0" borderId="13" xfId="1" applyFont="1" applyFill="1" applyBorder="1" applyAlignment="1" applyProtection="1">
      <alignment horizontal="left" vertical="center" wrapText="1"/>
      <protection hidden="1"/>
    </xf>
    <xf numFmtId="0" fontId="20" fillId="0" borderId="20" xfId="1" applyFont="1" applyFill="1" applyBorder="1" applyAlignment="1" applyProtection="1">
      <alignment horizontal="left" vertical="center" wrapText="1"/>
      <protection hidden="1"/>
    </xf>
    <xf numFmtId="0" fontId="23" fillId="0" borderId="12" xfId="1" applyFont="1" applyBorder="1" applyAlignment="1" applyProtection="1">
      <alignment vertical="center"/>
      <protection hidden="1"/>
    </xf>
    <xf numFmtId="0" fontId="23" fillId="0" borderId="52" xfId="1" applyFont="1" applyBorder="1" applyAlignment="1" applyProtection="1">
      <alignment vertical="center"/>
      <protection hidden="1"/>
    </xf>
    <xf numFmtId="0" fontId="23" fillId="0" borderId="0" xfId="1" applyFont="1" applyBorder="1" applyAlignment="1" applyProtection="1">
      <alignment vertical="center"/>
      <protection hidden="1"/>
    </xf>
    <xf numFmtId="0" fontId="23" fillId="0" borderId="46" xfId="1" applyFont="1" applyBorder="1" applyAlignment="1" applyProtection="1">
      <alignment vertical="center"/>
      <protection hidden="1"/>
    </xf>
    <xf numFmtId="0" fontId="62" fillId="3" borderId="115" xfId="1" applyFont="1" applyFill="1" applyBorder="1" applyAlignment="1" applyProtection="1">
      <alignment horizontal="right"/>
      <protection hidden="1"/>
    </xf>
    <xf numFmtId="0" fontId="62" fillId="3" borderId="116" xfId="1" applyFont="1" applyFill="1" applyBorder="1" applyAlignment="1" applyProtection="1">
      <alignment horizontal="right"/>
      <protection hidden="1"/>
    </xf>
    <xf numFmtId="0" fontId="62" fillId="0" borderId="116" xfId="1" applyFont="1" applyBorder="1" applyAlignment="1" applyProtection="1">
      <alignment horizontal="right"/>
      <protection hidden="1"/>
    </xf>
    <xf numFmtId="0" fontId="36" fillId="3" borderId="13" xfId="1" applyNumberFormat="1" applyFont="1" applyFill="1" applyBorder="1" applyAlignment="1" applyProtection="1">
      <alignment horizontal="right" vertical="center"/>
      <protection hidden="1"/>
    </xf>
    <xf numFmtId="0" fontId="36" fillId="3" borderId="20" xfId="1" applyNumberFormat="1" applyFont="1" applyFill="1" applyBorder="1" applyAlignment="1" applyProtection="1">
      <alignment horizontal="right" vertical="center"/>
      <protection hidden="1"/>
    </xf>
    <xf numFmtId="0" fontId="36" fillId="3" borderId="11" xfId="1" applyNumberFormat="1" applyFont="1" applyFill="1" applyBorder="1" applyAlignment="1" applyProtection="1">
      <alignment horizontal="right" vertical="center"/>
      <protection hidden="1"/>
    </xf>
    <xf numFmtId="0" fontId="36" fillId="3" borderId="17" xfId="1" applyNumberFormat="1" applyFont="1" applyFill="1" applyBorder="1" applyAlignment="1" applyProtection="1">
      <alignment horizontal="right" vertical="center"/>
      <protection hidden="1"/>
    </xf>
    <xf numFmtId="0" fontId="68" fillId="0" borderId="201" xfId="1" applyFont="1" applyBorder="1" applyAlignment="1" applyProtection="1">
      <protection hidden="1"/>
    </xf>
    <xf numFmtId="0" fontId="68" fillId="0" borderId="202" xfId="1" applyFont="1" applyBorder="1" applyAlignment="1" applyProtection="1">
      <protection hidden="1"/>
    </xf>
    <xf numFmtId="0" fontId="68" fillId="0" borderId="203" xfId="1" applyFont="1" applyBorder="1" applyAlignment="1" applyProtection="1">
      <protection hidden="1"/>
    </xf>
    <xf numFmtId="0" fontId="70" fillId="0" borderId="203" xfId="1" applyFont="1" applyBorder="1" applyAlignment="1" applyProtection="1">
      <protection hidden="1"/>
    </xf>
    <xf numFmtId="0" fontId="16" fillId="19" borderId="62" xfId="1" applyFont="1" applyFill="1" applyBorder="1" applyAlignment="1" applyProtection="1">
      <alignment horizontal="center"/>
      <protection hidden="1"/>
    </xf>
    <xf numFmtId="0" fontId="16" fillId="19" borderId="60" xfId="1" applyFont="1" applyFill="1" applyBorder="1" applyAlignment="1" applyProtection="1">
      <alignment horizontal="center"/>
      <protection hidden="1"/>
    </xf>
    <xf numFmtId="0" fontId="16" fillId="19" borderId="65" xfId="1" applyFont="1" applyFill="1" applyBorder="1" applyAlignment="1" applyProtection="1">
      <alignment horizontal="center"/>
      <protection hidden="1"/>
    </xf>
    <xf numFmtId="0" fontId="65" fillId="0" borderId="52" xfId="1" applyFont="1" applyBorder="1" applyAlignment="1" applyProtection="1">
      <protection hidden="1"/>
    </xf>
    <xf numFmtId="0" fontId="65" fillId="0" borderId="0" xfId="1" applyFont="1" applyBorder="1" applyAlignment="1" applyProtection="1">
      <protection hidden="1"/>
    </xf>
    <xf numFmtId="0" fontId="23" fillId="0" borderId="0" xfId="1" applyFont="1" applyBorder="1" applyAlignment="1" applyProtection="1">
      <protection hidden="1"/>
    </xf>
    <xf numFmtId="0" fontId="23" fillId="0" borderId="0" xfId="1" applyFont="1" applyAlignment="1" applyProtection="1">
      <protection hidden="1"/>
    </xf>
    <xf numFmtId="0" fontId="23" fillId="0" borderId="46" xfId="1" applyFont="1" applyBorder="1" applyAlignment="1" applyProtection="1">
      <protection hidden="1"/>
    </xf>
    <xf numFmtId="0" fontId="1" fillId="19" borderId="120" xfId="1" applyFont="1" applyFill="1" applyBorder="1" applyAlignment="1" applyProtection="1">
      <alignment horizontal="center" vertical="center"/>
      <protection hidden="1"/>
    </xf>
    <xf numFmtId="0" fontId="25" fillId="19" borderId="114" xfId="1" applyFont="1" applyFill="1" applyBorder="1" applyAlignment="1" applyProtection="1">
      <alignment vertical="center"/>
      <protection hidden="1"/>
    </xf>
    <xf numFmtId="0" fontId="12" fillId="14" borderId="404" xfId="2" applyFont="1" applyFill="1" applyBorder="1" applyAlignment="1" applyProtection="1">
      <alignment horizontal="left" vertical="center"/>
      <protection hidden="1"/>
    </xf>
    <xf numFmtId="0" fontId="12" fillId="14" borderId="405" xfId="2" applyFont="1" applyFill="1" applyBorder="1" applyAlignment="1" applyProtection="1">
      <alignment horizontal="left" vertical="center"/>
      <protection hidden="1"/>
    </xf>
    <xf numFmtId="0" fontId="12" fillId="14" borderId="406" xfId="2" applyFont="1" applyFill="1" applyBorder="1" applyAlignment="1" applyProtection="1">
      <alignment horizontal="left" vertical="center"/>
      <protection hidden="1"/>
    </xf>
    <xf numFmtId="0" fontId="24" fillId="0" borderId="13" xfId="1" applyFont="1" applyBorder="1" applyAlignment="1" applyProtection="1">
      <alignment vertical="top" wrapText="1"/>
      <protection hidden="1"/>
    </xf>
    <xf numFmtId="0" fontId="24" fillId="0" borderId="20" xfId="1" applyFont="1" applyBorder="1" applyAlignment="1" applyProtection="1">
      <alignment vertical="top" wrapText="1"/>
      <protection hidden="1"/>
    </xf>
    <xf numFmtId="0" fontId="1" fillId="0" borderId="20" xfId="1" applyBorder="1" applyAlignment="1" applyProtection="1">
      <alignment vertical="top"/>
      <protection hidden="1"/>
    </xf>
    <xf numFmtId="0" fontId="1" fillId="0" borderId="12" xfId="1" applyBorder="1" applyAlignment="1" applyProtection="1">
      <alignment vertical="top"/>
      <protection hidden="1"/>
    </xf>
    <xf numFmtId="0" fontId="24" fillId="0" borderId="52" xfId="1" applyFont="1" applyBorder="1" applyAlignment="1" applyProtection="1">
      <alignment vertical="top" wrapText="1"/>
      <protection hidden="1"/>
    </xf>
    <xf numFmtId="0" fontId="1" fillId="0" borderId="0" xfId="1" applyBorder="1" applyAlignment="1" applyProtection="1">
      <alignment vertical="top"/>
      <protection hidden="1"/>
    </xf>
    <xf numFmtId="0" fontId="1" fillId="0" borderId="46" xfId="1" applyBorder="1" applyAlignment="1" applyProtection="1">
      <alignment vertical="top"/>
      <protection hidden="1"/>
    </xf>
    <xf numFmtId="0" fontId="16" fillId="19" borderId="119" xfId="1" applyFont="1" applyFill="1" applyBorder="1" applyAlignment="1" applyProtection="1">
      <alignment horizontal="left" vertical="center" wrapText="1"/>
      <protection hidden="1"/>
    </xf>
    <xf numFmtId="0" fontId="16" fillId="19" borderId="124" xfId="1" applyFont="1" applyFill="1" applyBorder="1" applyAlignment="1" applyProtection="1">
      <alignment horizontal="left" vertical="center" wrapText="1"/>
      <protection hidden="1"/>
    </xf>
    <xf numFmtId="0" fontId="25" fillId="10" borderId="124" xfId="1" applyFont="1" applyFill="1" applyBorder="1" applyAlignment="1" applyProtection="1">
      <alignment horizontal="left" vertical="center" wrapText="1"/>
      <protection hidden="1"/>
    </xf>
    <xf numFmtId="0" fontId="25" fillId="10" borderId="125" xfId="1" applyFont="1" applyFill="1" applyBorder="1" applyAlignment="1" applyProtection="1">
      <alignment horizontal="left" vertical="center" wrapText="1"/>
      <protection hidden="1"/>
    </xf>
    <xf numFmtId="0" fontId="25" fillId="10" borderId="126" xfId="1" applyFont="1" applyFill="1" applyBorder="1" applyAlignment="1" applyProtection="1">
      <alignment horizontal="left" vertical="center" wrapText="1"/>
      <protection hidden="1"/>
    </xf>
    <xf numFmtId="0" fontId="25" fillId="3" borderId="186" xfId="1" applyFont="1" applyFill="1" applyBorder="1" applyAlignment="1" applyProtection="1">
      <alignment horizontal="left" vertical="center" wrapText="1"/>
      <protection hidden="1"/>
    </xf>
    <xf numFmtId="0" fontId="50" fillId="3" borderId="186" xfId="1" applyFont="1" applyFill="1" applyBorder="1" applyAlignment="1" applyProtection="1">
      <alignment horizontal="left" vertical="center" wrapText="1"/>
      <protection hidden="1"/>
    </xf>
    <xf numFmtId="0" fontId="50" fillId="3" borderId="187" xfId="1" applyFont="1" applyFill="1" applyBorder="1" applyAlignment="1" applyProtection="1">
      <alignment horizontal="left" vertical="center" wrapText="1"/>
      <protection hidden="1"/>
    </xf>
    <xf numFmtId="0" fontId="1" fillId="0" borderId="187" xfId="1" applyBorder="1" applyAlignment="1" applyProtection="1">
      <alignment vertical="center" wrapText="1"/>
      <protection hidden="1"/>
    </xf>
    <xf numFmtId="0" fontId="24" fillId="0" borderId="7" xfId="1" applyFont="1" applyBorder="1" applyAlignment="1" applyProtection="1">
      <alignment horizontal="left" vertical="center" wrapText="1"/>
      <protection hidden="1"/>
    </xf>
    <xf numFmtId="0" fontId="24" fillId="0" borderId="3" xfId="1" applyFont="1" applyBorder="1" applyAlignment="1" applyProtection="1">
      <alignment horizontal="left" vertical="center" wrapText="1"/>
      <protection hidden="1"/>
    </xf>
    <xf numFmtId="0" fontId="24" fillId="0" borderId="4" xfId="1" applyFont="1" applyBorder="1" applyAlignment="1" applyProtection="1">
      <alignment horizontal="left" vertical="center" wrapText="1"/>
      <protection hidden="1"/>
    </xf>
    <xf numFmtId="0" fontId="24" fillId="19" borderId="123" xfId="1" applyFont="1" applyFill="1" applyBorder="1" applyAlignment="1" applyProtection="1">
      <alignment horizontal="center"/>
      <protection hidden="1"/>
    </xf>
    <xf numFmtId="0" fontId="25" fillId="10" borderId="168" xfId="1" applyFont="1" applyFill="1" applyBorder="1" applyAlignment="1" applyProtection="1">
      <alignment horizontal="left" vertical="center" wrapText="1"/>
      <protection hidden="1"/>
    </xf>
    <xf numFmtId="0" fontId="67" fillId="10" borderId="169" xfId="1" applyFont="1" applyFill="1" applyBorder="1" applyAlignment="1" applyProtection="1">
      <alignment horizontal="left" vertical="center" wrapText="1"/>
      <protection hidden="1"/>
    </xf>
    <xf numFmtId="0" fontId="67" fillId="10" borderId="170" xfId="1" applyFont="1" applyFill="1" applyBorder="1" applyAlignment="1" applyProtection="1">
      <alignment horizontal="left" vertical="center" wrapText="1"/>
      <protection hidden="1"/>
    </xf>
    <xf numFmtId="3" fontId="9" fillId="3" borderId="189" xfId="1" applyNumberFormat="1" applyFont="1" applyFill="1" applyBorder="1" applyAlignment="1" applyProtection="1">
      <alignment horizontal="center" vertical="center"/>
      <protection locked="0" hidden="1"/>
    </xf>
    <xf numFmtId="0" fontId="9" fillId="0" borderId="190" xfId="1" applyFont="1" applyBorder="1" applyAlignment="1" applyProtection="1">
      <protection locked="0" hidden="1"/>
    </xf>
    <xf numFmtId="0" fontId="9" fillId="0" borderId="186" xfId="1" applyFont="1" applyBorder="1" applyAlignment="1" applyProtection="1">
      <protection locked="0" hidden="1"/>
    </xf>
    <xf numFmtId="0" fontId="68" fillId="0" borderId="13" xfId="1" applyFont="1" applyBorder="1" applyAlignment="1" applyProtection="1">
      <protection hidden="1"/>
    </xf>
    <xf numFmtId="0" fontId="68" fillId="0" borderId="20" xfId="1" applyFont="1" applyBorder="1" applyAlignment="1" applyProtection="1">
      <protection hidden="1"/>
    </xf>
    <xf numFmtId="0" fontId="70" fillId="0" borderId="20" xfId="1" applyFont="1" applyBorder="1" applyAlignment="1" applyProtection="1">
      <protection hidden="1"/>
    </xf>
    <xf numFmtId="0" fontId="70" fillId="0" borderId="12" xfId="1" applyFont="1" applyBorder="1" applyAlignment="1" applyProtection="1">
      <protection hidden="1"/>
    </xf>
    <xf numFmtId="0" fontId="25" fillId="10" borderId="83" xfId="1" applyFont="1" applyFill="1" applyBorder="1" applyAlignment="1" applyProtection="1">
      <alignment vertical="center" wrapText="1"/>
      <protection hidden="1"/>
    </xf>
    <xf numFmtId="0" fontId="25" fillId="10" borderId="84" xfId="1" applyFont="1" applyFill="1" applyBorder="1" applyAlignment="1" applyProtection="1">
      <alignment vertical="center" wrapText="1"/>
      <protection hidden="1"/>
    </xf>
    <xf numFmtId="0" fontId="25" fillId="10" borderId="85" xfId="1" applyFont="1" applyFill="1" applyBorder="1" applyAlignment="1" applyProtection="1">
      <alignment vertical="center" wrapText="1"/>
      <protection hidden="1"/>
    </xf>
    <xf numFmtId="0" fontId="24" fillId="19" borderId="121" xfId="1" applyFont="1" applyFill="1" applyBorder="1" applyAlignment="1" applyProtection="1">
      <alignment horizontal="left"/>
      <protection hidden="1"/>
    </xf>
    <xf numFmtId="0" fontId="24" fillId="19" borderId="64" xfId="1" applyFont="1" applyFill="1" applyBorder="1" applyAlignment="1" applyProtection="1">
      <alignment horizontal="left"/>
      <protection hidden="1"/>
    </xf>
    <xf numFmtId="0" fontId="24" fillId="19" borderId="122" xfId="1" applyFont="1" applyFill="1" applyBorder="1" applyAlignment="1" applyProtection="1">
      <alignment horizontal="left"/>
      <protection hidden="1"/>
    </xf>
    <xf numFmtId="0" fontId="24" fillId="10" borderId="89" xfId="1" applyFont="1" applyFill="1" applyBorder="1" applyAlignment="1" applyProtection="1">
      <alignment horizontal="left" indent="3"/>
      <protection hidden="1"/>
    </xf>
    <xf numFmtId="0" fontId="24" fillId="10" borderId="90" xfId="1" applyFont="1" applyFill="1" applyBorder="1" applyAlignment="1" applyProtection="1">
      <alignment horizontal="left" indent="3"/>
      <protection hidden="1"/>
    </xf>
    <xf numFmtId="0" fontId="24" fillId="10" borderId="91" xfId="1" applyFont="1" applyFill="1" applyBorder="1" applyAlignment="1" applyProtection="1">
      <alignment horizontal="left" indent="3"/>
      <protection hidden="1"/>
    </xf>
    <xf numFmtId="0" fontId="25" fillId="10" borderId="141" xfId="1" applyFont="1" applyFill="1" applyBorder="1" applyAlignment="1" applyProtection="1">
      <alignment horizontal="left" vertical="center"/>
      <protection hidden="1"/>
    </xf>
    <xf numFmtId="0" fontId="25" fillId="10" borderId="33" xfId="1" applyFont="1" applyFill="1" applyBorder="1" applyAlignment="1" applyProtection="1">
      <alignment horizontal="left" vertical="center"/>
      <protection hidden="1"/>
    </xf>
    <xf numFmtId="0" fontId="25" fillId="10" borderId="34" xfId="1" applyFont="1" applyFill="1" applyBorder="1" applyAlignment="1" applyProtection="1">
      <alignment horizontal="left" vertical="center"/>
      <protection hidden="1"/>
    </xf>
    <xf numFmtId="0" fontId="25" fillId="10" borderId="89" xfId="1" applyFont="1" applyFill="1" applyBorder="1" applyAlignment="1" applyProtection="1">
      <alignment horizontal="left" vertical="center" wrapText="1"/>
      <protection hidden="1"/>
    </xf>
    <xf numFmtId="0" fontId="25" fillId="10" borderId="90" xfId="1" applyFont="1" applyFill="1" applyBorder="1" applyAlignment="1" applyProtection="1">
      <alignment horizontal="left" vertical="center" wrapText="1"/>
      <protection hidden="1"/>
    </xf>
    <xf numFmtId="0" fontId="25" fillId="10" borderId="91" xfId="1" applyFont="1" applyFill="1" applyBorder="1" applyAlignment="1" applyProtection="1">
      <alignment horizontal="left" vertical="center" wrapText="1"/>
      <protection hidden="1"/>
    </xf>
    <xf numFmtId="0" fontId="92" fillId="3" borderId="0" xfId="1" applyFont="1" applyFill="1" applyBorder="1" applyAlignment="1" applyProtection="1">
      <alignment horizontal="left" vertical="center" wrapText="1"/>
      <protection hidden="1"/>
    </xf>
    <xf numFmtId="0" fontId="92" fillId="3" borderId="46" xfId="1" applyFont="1" applyFill="1" applyBorder="1" applyAlignment="1" applyProtection="1">
      <alignment horizontal="left" vertical="center" wrapText="1"/>
      <protection hidden="1"/>
    </xf>
    <xf numFmtId="0" fontId="48" fillId="0" borderId="230" xfId="1" applyFont="1" applyBorder="1" applyAlignment="1" applyProtection="1">
      <alignment horizontal="left"/>
      <protection hidden="1"/>
    </xf>
    <xf numFmtId="0" fontId="48" fillId="0" borderId="231" xfId="1" applyFont="1" applyBorder="1" applyAlignment="1" applyProtection="1">
      <alignment horizontal="left"/>
      <protection hidden="1"/>
    </xf>
    <xf numFmtId="0" fontId="48" fillId="0" borderId="232" xfId="1" applyFont="1" applyBorder="1" applyAlignment="1" applyProtection="1">
      <alignment horizontal="left"/>
      <protection hidden="1"/>
    </xf>
    <xf numFmtId="0" fontId="24" fillId="19" borderId="120" xfId="1" applyFont="1" applyFill="1" applyBorder="1" applyAlignment="1" applyProtection="1">
      <alignment horizontal="center"/>
      <protection hidden="1"/>
    </xf>
    <xf numFmtId="0" fontId="24" fillId="19" borderId="233" xfId="1" applyFont="1" applyFill="1" applyBorder="1" applyAlignment="1" applyProtection="1">
      <alignment horizontal="center"/>
      <protection hidden="1"/>
    </xf>
    <xf numFmtId="0" fontId="16" fillId="19" borderId="120" xfId="1" applyFont="1" applyFill="1" applyBorder="1" applyAlignment="1" applyProtection="1">
      <alignment horizontal="center" vertical="top"/>
      <protection hidden="1"/>
    </xf>
    <xf numFmtId="0" fontId="16" fillId="19" borderId="114" xfId="1" applyFont="1" applyFill="1" applyBorder="1" applyAlignment="1" applyProtection="1">
      <alignment vertical="top"/>
      <protection hidden="1"/>
    </xf>
    <xf numFmtId="0" fontId="20" fillId="0" borderId="12" xfId="1" applyFont="1" applyFill="1" applyBorder="1" applyAlignment="1" applyProtection="1">
      <alignment horizontal="left" vertical="center" wrapText="1"/>
      <protection hidden="1"/>
    </xf>
    <xf numFmtId="0" fontId="20" fillId="0" borderId="52" xfId="1" applyFont="1" applyFill="1" applyBorder="1" applyAlignment="1" applyProtection="1">
      <alignment horizontal="left" vertical="center" wrapText="1"/>
      <protection hidden="1"/>
    </xf>
    <xf numFmtId="0" fontId="20" fillId="0" borderId="0" xfId="1" applyFont="1" applyFill="1" applyBorder="1" applyAlignment="1" applyProtection="1">
      <alignment horizontal="left" vertical="center" wrapText="1"/>
      <protection hidden="1"/>
    </xf>
    <xf numFmtId="0" fontId="20" fillId="0" borderId="46" xfId="1" applyFont="1" applyFill="1" applyBorder="1" applyAlignment="1" applyProtection="1">
      <alignment horizontal="left" vertical="center" wrapText="1"/>
      <protection hidden="1"/>
    </xf>
    <xf numFmtId="0" fontId="20" fillId="0" borderId="104" xfId="1" applyFont="1" applyFill="1" applyBorder="1" applyAlignment="1" applyProtection="1">
      <alignment horizontal="left" vertical="center" wrapText="1"/>
      <protection hidden="1"/>
    </xf>
    <xf numFmtId="0" fontId="20" fillId="0" borderId="105" xfId="1" applyFont="1" applyFill="1" applyBorder="1" applyAlignment="1" applyProtection="1">
      <alignment horizontal="left" vertical="center" wrapText="1"/>
      <protection hidden="1"/>
    </xf>
    <xf numFmtId="0" fontId="20" fillId="0" borderId="106" xfId="1" applyFont="1" applyFill="1" applyBorder="1" applyAlignment="1" applyProtection="1">
      <alignment horizontal="left" vertical="center" wrapText="1"/>
      <protection hidden="1"/>
    </xf>
    <xf numFmtId="0" fontId="62" fillId="0" borderId="115" xfId="1" applyFont="1" applyFill="1" applyBorder="1" applyAlignment="1" applyProtection="1">
      <alignment horizontal="right" vertical="top" wrapText="1"/>
      <protection hidden="1"/>
    </xf>
    <xf numFmtId="0" fontId="62" fillId="0" borderId="116" xfId="1" applyFont="1" applyFill="1" applyBorder="1" applyAlignment="1" applyProtection="1">
      <alignment horizontal="right" vertical="top" wrapText="1"/>
      <protection hidden="1"/>
    </xf>
    <xf numFmtId="0" fontId="62" fillId="0" borderId="407" xfId="1" applyFont="1" applyFill="1" applyBorder="1" applyAlignment="1" applyProtection="1">
      <alignment horizontal="right" vertical="top" wrapText="1"/>
      <protection hidden="1"/>
    </xf>
    <xf numFmtId="0" fontId="100" fillId="14" borderId="25" xfId="2" applyFont="1" applyFill="1" applyBorder="1" applyAlignment="1" applyProtection="1">
      <alignment horizontal="left" vertical="center"/>
      <protection hidden="1"/>
    </xf>
    <xf numFmtId="0" fontId="100" fillId="14" borderId="26" xfId="2" applyFont="1" applyFill="1" applyBorder="1" applyAlignment="1" applyProtection="1">
      <protection hidden="1"/>
    </xf>
    <xf numFmtId="0" fontId="100" fillId="14" borderId="27" xfId="2" applyFont="1" applyFill="1" applyBorder="1" applyAlignment="1" applyProtection="1">
      <protection hidden="1"/>
    </xf>
    <xf numFmtId="0" fontId="1" fillId="0" borderId="7" xfId="1" applyFont="1" applyBorder="1" applyAlignment="1" applyProtection="1">
      <alignment horizontal="left" wrapText="1"/>
      <protection hidden="1"/>
    </xf>
    <xf numFmtId="0" fontId="1" fillId="0" borderId="3" xfId="1" applyFont="1" applyBorder="1" applyAlignment="1" applyProtection="1">
      <alignment horizontal="left" wrapText="1"/>
      <protection hidden="1"/>
    </xf>
    <xf numFmtId="0" fontId="1" fillId="0" borderId="4" xfId="1" applyFont="1" applyBorder="1" applyAlignment="1" applyProtection="1">
      <alignment horizontal="left" wrapText="1"/>
      <protection hidden="1"/>
    </xf>
    <xf numFmtId="0" fontId="73" fillId="0" borderId="411" xfId="0" applyFont="1" applyBorder="1" applyAlignment="1" applyProtection="1">
      <alignment horizontal="left" vertical="center" wrapText="1"/>
      <protection hidden="1"/>
    </xf>
    <xf numFmtId="0" fontId="73" fillId="0" borderId="410" xfId="0" applyFont="1" applyBorder="1" applyAlignment="1" applyProtection="1">
      <alignment horizontal="left" vertical="center" wrapText="1"/>
      <protection hidden="1"/>
    </xf>
    <xf numFmtId="0" fontId="73" fillId="0" borderId="414" xfId="0" applyFont="1" applyBorder="1" applyAlignment="1" applyProtection="1">
      <alignment horizontal="left" vertical="center" wrapText="1"/>
      <protection hidden="1"/>
    </xf>
    <xf numFmtId="0" fontId="73" fillId="0" borderId="413" xfId="0" applyFont="1" applyBorder="1" applyAlignment="1" applyProtection="1">
      <alignment horizontal="left" vertical="center" wrapText="1"/>
      <protection hidden="1"/>
    </xf>
    <xf numFmtId="0" fontId="73" fillId="0" borderId="408" xfId="0" applyFont="1" applyBorder="1" applyAlignment="1" applyProtection="1">
      <alignment horizontal="left" vertical="center" wrapText="1"/>
      <protection hidden="1"/>
    </xf>
    <xf numFmtId="0" fontId="73" fillId="0" borderId="415" xfId="0" applyFont="1" applyBorder="1" applyAlignment="1" applyProtection="1">
      <alignment horizontal="left" vertical="center" wrapText="1"/>
      <protection hidden="1"/>
    </xf>
    <xf numFmtId="0" fontId="74" fillId="0" borderId="11" xfId="1" applyFont="1" applyBorder="1" applyAlignment="1" applyProtection="1">
      <protection hidden="1"/>
    </xf>
    <xf numFmtId="0" fontId="75" fillId="0" borderId="17" xfId="1" applyFont="1" applyBorder="1" applyAlignment="1" applyProtection="1">
      <protection hidden="1"/>
    </xf>
    <xf numFmtId="0" fontId="75" fillId="0" borderId="9" xfId="1" applyFont="1" applyBorder="1" applyAlignment="1" applyProtection="1">
      <protection hidden="1"/>
    </xf>
    <xf numFmtId="0" fontId="48" fillId="0" borderId="250" xfId="1" applyFont="1" applyBorder="1" applyAlignment="1" applyProtection="1">
      <alignment horizontal="left" vertical="top" wrapText="1"/>
      <protection hidden="1"/>
    </xf>
    <xf numFmtId="0" fontId="48" fillId="0" borderId="251" xfId="1" applyFont="1" applyBorder="1" applyAlignment="1" applyProtection="1">
      <alignment horizontal="left" vertical="top" wrapText="1"/>
      <protection hidden="1"/>
    </xf>
    <xf numFmtId="0" fontId="23" fillId="0" borderId="251" xfId="1" applyFont="1" applyBorder="1" applyAlignment="1" applyProtection="1">
      <alignment horizontal="left" vertical="top"/>
      <protection hidden="1"/>
    </xf>
    <xf numFmtId="0" fontId="23" fillId="0" borderId="58" xfId="1" applyFont="1" applyBorder="1" applyAlignment="1" applyProtection="1">
      <alignment horizontal="left" vertical="top"/>
      <protection hidden="1"/>
    </xf>
    <xf numFmtId="0" fontId="23" fillId="0" borderId="111" xfId="1" applyFont="1" applyBorder="1" applyAlignment="1" applyProtection="1">
      <alignment horizontal="left" vertical="top"/>
      <protection hidden="1"/>
    </xf>
    <xf numFmtId="0" fontId="16" fillId="19" borderId="62" xfId="1" applyFont="1" applyFill="1" applyBorder="1" applyAlignment="1" applyProtection="1">
      <alignment horizontal="center" vertical="top" wrapText="1"/>
      <protection hidden="1"/>
    </xf>
    <xf numFmtId="0" fontId="16" fillId="19" borderId="61" xfId="1" applyFont="1" applyFill="1" applyBorder="1" applyAlignment="1" applyProtection="1">
      <alignment horizontal="center" vertical="top" wrapText="1"/>
      <protection hidden="1"/>
    </xf>
    <xf numFmtId="0" fontId="50" fillId="0" borderId="13" xfId="1" applyFont="1" applyBorder="1" applyAlignment="1" applyProtection="1">
      <alignment wrapText="1"/>
      <protection hidden="1"/>
    </xf>
    <xf numFmtId="0" fontId="1" fillId="0" borderId="20" xfId="1" applyFont="1" applyBorder="1" applyAlignment="1" applyProtection="1">
      <protection hidden="1"/>
    </xf>
    <xf numFmtId="0" fontId="1" fillId="0" borderId="12" xfId="1" applyFont="1" applyBorder="1" applyAlignment="1" applyProtection="1">
      <protection hidden="1"/>
    </xf>
    <xf numFmtId="0" fontId="1" fillId="0" borderId="52" xfId="1" applyFont="1" applyBorder="1" applyAlignment="1" applyProtection="1">
      <protection hidden="1"/>
    </xf>
    <xf numFmtId="0" fontId="1" fillId="0" borderId="0" xfId="1" applyFont="1" applyBorder="1" applyAlignment="1" applyProtection="1">
      <protection hidden="1"/>
    </xf>
    <xf numFmtId="0" fontId="1" fillId="0" borderId="46" xfId="1" applyFont="1" applyBorder="1" applyAlignment="1" applyProtection="1">
      <protection hidden="1"/>
    </xf>
    <xf numFmtId="0" fontId="36" fillId="3" borderId="13" xfId="1" applyFont="1" applyFill="1" applyBorder="1" applyAlignment="1" applyProtection="1">
      <alignment horizontal="right" vertical="center"/>
      <protection hidden="1"/>
    </xf>
    <xf numFmtId="0" fontId="36" fillId="3" borderId="20" xfId="1" applyFont="1" applyFill="1" applyBorder="1" applyAlignment="1" applyProtection="1">
      <alignment horizontal="right" vertical="center"/>
      <protection hidden="1"/>
    </xf>
    <xf numFmtId="0" fontId="36" fillId="0" borderId="12" xfId="1" applyFont="1" applyBorder="1" applyAlignment="1" applyProtection="1">
      <alignment horizontal="right" vertical="center"/>
      <protection hidden="1"/>
    </xf>
    <xf numFmtId="0" fontId="25" fillId="0" borderId="11" xfId="1" applyFont="1" applyBorder="1" applyAlignment="1" applyProtection="1">
      <alignment horizontal="right" vertical="center"/>
      <protection hidden="1"/>
    </xf>
    <xf numFmtId="0" fontId="25" fillId="0" borderId="17" xfId="1" applyFont="1" applyBorder="1" applyAlignment="1" applyProtection="1">
      <alignment horizontal="right" vertical="center"/>
      <protection hidden="1"/>
    </xf>
    <xf numFmtId="0" fontId="25" fillId="0" borderId="9" xfId="1" applyFont="1" applyBorder="1" applyAlignment="1" applyProtection="1">
      <alignment horizontal="right" vertical="center"/>
      <protection hidden="1"/>
    </xf>
    <xf numFmtId="0" fontId="23" fillId="0" borderId="20" xfId="1" applyFont="1" applyBorder="1" applyAlignment="1" applyProtection="1">
      <alignment horizontal="left" vertical="center" wrapText="1"/>
      <protection hidden="1"/>
    </xf>
    <xf numFmtId="0" fontId="23" fillId="0" borderId="12" xfId="1" applyFont="1" applyBorder="1" applyAlignment="1" applyProtection="1">
      <alignment horizontal="left" vertical="center" wrapText="1"/>
      <protection hidden="1"/>
    </xf>
    <xf numFmtId="0" fontId="23" fillId="0" borderId="52" xfId="1" applyFont="1" applyBorder="1" applyAlignment="1" applyProtection="1">
      <alignment horizontal="left" vertical="center" wrapText="1"/>
      <protection hidden="1"/>
    </xf>
    <xf numFmtId="0" fontId="23" fillId="0" borderId="0" xfId="1" applyFont="1" applyBorder="1" applyAlignment="1" applyProtection="1">
      <alignment horizontal="left" vertical="center" wrapText="1"/>
      <protection hidden="1"/>
    </xf>
    <xf numFmtId="0" fontId="23" fillId="0" borderId="46" xfId="1" applyFont="1" applyBorder="1" applyAlignment="1" applyProtection="1">
      <alignment horizontal="left" vertical="center" wrapText="1"/>
      <protection hidden="1"/>
    </xf>
    <xf numFmtId="0" fontId="23" fillId="0" borderId="104" xfId="1" applyFont="1" applyBorder="1" applyAlignment="1" applyProtection="1">
      <alignment horizontal="left" vertical="center" wrapText="1"/>
      <protection hidden="1"/>
    </xf>
    <xf numFmtId="0" fontId="23" fillId="0" borderId="105" xfId="1" applyFont="1" applyBorder="1" applyAlignment="1" applyProtection="1">
      <alignment horizontal="left" vertical="center" wrapText="1"/>
      <protection hidden="1"/>
    </xf>
    <xf numFmtId="0" fontId="23" fillId="0" borderId="106" xfId="1" applyFont="1" applyBorder="1" applyAlignment="1" applyProtection="1">
      <alignment horizontal="left" vertical="center" wrapText="1"/>
      <protection hidden="1"/>
    </xf>
    <xf numFmtId="0" fontId="62" fillId="0" borderId="11" xfId="1" applyFont="1" applyFill="1" applyBorder="1" applyAlignment="1" applyProtection="1">
      <alignment horizontal="right" vertical="top" wrapText="1"/>
      <protection hidden="1"/>
    </xf>
    <xf numFmtId="0" fontId="62" fillId="0" borderId="17" xfId="1" applyFont="1" applyFill="1" applyBorder="1" applyAlignment="1" applyProtection="1">
      <alignment horizontal="right" vertical="top" wrapText="1"/>
      <protection hidden="1"/>
    </xf>
    <xf numFmtId="0" fontId="62" fillId="0" borderId="9" xfId="1" applyFont="1" applyFill="1" applyBorder="1" applyAlignment="1" applyProtection="1">
      <alignment horizontal="right" vertical="top" wrapText="1"/>
      <protection hidden="1"/>
    </xf>
    <xf numFmtId="0" fontId="57" fillId="0" borderId="250" xfId="1" applyFont="1" applyBorder="1" applyAlignment="1" applyProtection="1">
      <alignment horizontal="left" vertical="top" wrapText="1"/>
      <protection hidden="1"/>
    </xf>
    <xf numFmtId="0" fontId="57" fillId="0" borderId="251" xfId="1" applyFont="1" applyBorder="1" applyAlignment="1" applyProtection="1">
      <alignment horizontal="left" vertical="top" wrapText="1"/>
      <protection hidden="1"/>
    </xf>
    <xf numFmtId="0" fontId="23" fillId="0" borderId="252" xfId="1" applyFont="1" applyBorder="1" applyAlignment="1" applyProtection="1">
      <protection hidden="1"/>
    </xf>
    <xf numFmtId="0" fontId="73" fillId="0" borderId="297" xfId="1" applyFont="1" applyBorder="1" applyAlignment="1" applyProtection="1">
      <alignment horizontal="left" vertical="center" wrapText="1"/>
      <protection hidden="1"/>
    </xf>
    <xf numFmtId="0" fontId="73" fillId="0" borderId="298" xfId="1" applyFont="1" applyBorder="1" applyAlignment="1" applyProtection="1">
      <alignment horizontal="left" vertical="center" wrapText="1"/>
      <protection hidden="1"/>
    </xf>
    <xf numFmtId="0" fontId="73" fillId="0" borderId="299" xfId="1" applyFont="1" applyBorder="1" applyAlignment="1" applyProtection="1">
      <alignment horizontal="left" vertical="center" wrapText="1"/>
      <protection hidden="1"/>
    </xf>
    <xf numFmtId="0" fontId="73" fillId="0" borderId="300" xfId="1" applyFont="1" applyBorder="1" applyAlignment="1" applyProtection="1">
      <alignment horizontal="left" vertical="center" wrapText="1"/>
      <protection hidden="1"/>
    </xf>
    <xf numFmtId="0" fontId="73" fillId="0" borderId="301" xfId="1" applyFont="1" applyBorder="1" applyAlignment="1" applyProtection="1">
      <alignment horizontal="left" vertical="center" wrapText="1"/>
      <protection hidden="1"/>
    </xf>
    <xf numFmtId="0" fontId="73" fillId="0" borderId="302" xfId="1" applyFont="1" applyBorder="1" applyAlignment="1" applyProtection="1">
      <alignment horizontal="left" vertical="center" wrapText="1"/>
      <protection hidden="1"/>
    </xf>
    <xf numFmtId="0" fontId="48" fillId="0" borderId="11" xfId="1" applyFont="1" applyBorder="1" applyAlignment="1" applyProtection="1">
      <alignment horizontal="left"/>
      <protection hidden="1"/>
    </xf>
    <xf numFmtId="0" fontId="48" fillId="0" borderId="3" xfId="1" applyFont="1" applyBorder="1" applyAlignment="1" applyProtection="1">
      <alignment horizontal="left"/>
      <protection hidden="1"/>
    </xf>
    <xf numFmtId="0" fontId="48" fillId="0" borderId="17" xfId="1" applyFont="1" applyBorder="1" applyAlignment="1" applyProtection="1">
      <alignment horizontal="left"/>
      <protection hidden="1"/>
    </xf>
    <xf numFmtId="0" fontId="48" fillId="0" borderId="9" xfId="1" applyFont="1" applyBorder="1" applyAlignment="1" applyProtection="1">
      <alignment horizontal="left"/>
      <protection hidden="1"/>
    </xf>
    <xf numFmtId="0" fontId="50" fillId="0" borderId="52" xfId="1" applyFont="1" applyBorder="1" applyAlignment="1" applyProtection="1">
      <alignment vertical="center" wrapText="1"/>
      <protection hidden="1"/>
    </xf>
    <xf numFmtId="0" fontId="25" fillId="0" borderId="0" xfId="1" applyFont="1" applyBorder="1" applyAlignment="1" applyProtection="1">
      <alignment vertical="center"/>
      <protection hidden="1"/>
    </xf>
    <xf numFmtId="0" fontId="25" fillId="0" borderId="46" xfId="1" applyFont="1" applyBorder="1" applyAlignment="1" applyProtection="1">
      <alignment vertical="center"/>
      <protection hidden="1"/>
    </xf>
    <xf numFmtId="0" fontId="25" fillId="0" borderId="52" xfId="1" applyFont="1" applyBorder="1" applyAlignment="1" applyProtection="1">
      <alignment vertical="center"/>
      <protection hidden="1"/>
    </xf>
    <xf numFmtId="0" fontId="25" fillId="0" borderId="0" xfId="1" applyFont="1" applyAlignment="1" applyProtection="1">
      <alignment vertical="center"/>
      <protection hidden="1"/>
    </xf>
    <xf numFmtId="0" fontId="30" fillId="10" borderId="87" xfId="1" applyFont="1" applyFill="1" applyBorder="1" applyAlignment="1" applyProtection="1">
      <alignment horizontal="center" vertical="center" wrapText="1"/>
      <protection hidden="1"/>
    </xf>
    <xf numFmtId="0" fontId="30" fillId="10" borderId="172" xfId="1" applyFont="1" applyFill="1" applyBorder="1" applyAlignment="1" applyProtection="1">
      <alignment horizontal="center" vertical="center" wrapText="1"/>
      <protection hidden="1"/>
    </xf>
    <xf numFmtId="0" fontId="1" fillId="10" borderId="257" xfId="1" applyFont="1" applyFill="1" applyBorder="1" applyAlignment="1" applyProtection="1">
      <alignment horizontal="center" vertical="top" wrapText="1"/>
      <protection hidden="1"/>
    </xf>
    <xf numFmtId="0" fontId="1" fillId="10" borderId="258" xfId="1" applyFont="1" applyFill="1" applyBorder="1" applyAlignment="1" applyProtection="1">
      <alignment horizontal="center" vertical="top" wrapText="1"/>
      <protection hidden="1"/>
    </xf>
    <xf numFmtId="0" fontId="25" fillId="0" borderId="11" xfId="1" applyFont="1" applyBorder="1" applyAlignment="1" applyProtection="1">
      <alignment vertical="center"/>
      <protection hidden="1"/>
    </xf>
    <xf numFmtId="0" fontId="25" fillId="0" borderId="17" xfId="1" applyFont="1" applyBorder="1" applyAlignment="1" applyProtection="1">
      <alignment vertical="center"/>
      <protection hidden="1"/>
    </xf>
    <xf numFmtId="0" fontId="25" fillId="0" borderId="9" xfId="1" applyFont="1" applyBorder="1" applyAlignment="1" applyProtection="1">
      <alignment vertical="center"/>
      <protection hidden="1"/>
    </xf>
    <xf numFmtId="0" fontId="50" fillId="0" borderId="3" xfId="1" applyFont="1" applyBorder="1" applyProtection="1">
      <protection hidden="1"/>
    </xf>
    <xf numFmtId="0" fontId="1" fillId="0" borderId="3" xfId="1" applyFont="1" applyBorder="1" applyProtection="1">
      <protection hidden="1"/>
    </xf>
    <xf numFmtId="0" fontId="1" fillId="0" borderId="4" xfId="1" applyFont="1" applyBorder="1" applyProtection="1">
      <protection hidden="1"/>
    </xf>
    <xf numFmtId="0" fontId="1" fillId="0" borderId="97" xfId="1" applyBorder="1" applyAlignment="1" applyProtection="1">
      <alignment horizontal="center"/>
      <protection hidden="1"/>
    </xf>
    <xf numFmtId="0" fontId="1" fillId="0" borderId="98" xfId="1" applyBorder="1" applyAlignment="1" applyProtection="1">
      <alignment horizontal="center"/>
      <protection hidden="1"/>
    </xf>
    <xf numFmtId="0" fontId="1" fillId="0" borderId="99" xfId="1" applyBorder="1" applyAlignment="1" applyProtection="1">
      <alignment horizontal="center"/>
      <protection hidden="1"/>
    </xf>
    <xf numFmtId="0" fontId="57" fillId="0" borderId="250" xfId="1" applyFont="1" applyBorder="1" applyAlignment="1" applyProtection="1">
      <alignment horizontal="left" wrapText="1"/>
      <protection hidden="1"/>
    </xf>
    <xf numFmtId="0" fontId="57" fillId="0" borderId="251" xfId="1" applyFont="1" applyBorder="1" applyAlignment="1" applyProtection="1">
      <alignment horizontal="left" wrapText="1"/>
      <protection hidden="1"/>
    </xf>
    <xf numFmtId="0" fontId="80" fillId="0" borderId="251" xfId="1" applyFont="1" applyBorder="1" applyAlignment="1" applyProtection="1">
      <alignment horizontal="left"/>
      <protection hidden="1"/>
    </xf>
    <xf numFmtId="0" fontId="80" fillId="0" borderId="252" xfId="1" applyFont="1" applyBorder="1" applyAlignment="1" applyProtection="1">
      <protection hidden="1"/>
    </xf>
    <xf numFmtId="0" fontId="64" fillId="0" borderId="47" xfId="1" applyFont="1" applyBorder="1" applyAlignment="1" applyProtection="1">
      <alignment horizontal="left"/>
      <protection hidden="1"/>
    </xf>
    <xf numFmtId="0" fontId="1" fillId="0" borderId="13" xfId="1" applyFont="1" applyBorder="1" applyAlignment="1" applyProtection="1">
      <alignment horizontal="left" wrapText="1"/>
      <protection hidden="1"/>
    </xf>
    <xf numFmtId="0" fontId="1" fillId="0" borderId="20" xfId="1" applyFont="1" applyBorder="1" applyAlignment="1" applyProtection="1">
      <alignment horizontal="left" wrapText="1"/>
      <protection hidden="1"/>
    </xf>
    <xf numFmtId="0" fontId="1" fillId="0" borderId="12" xfId="1" applyFont="1" applyBorder="1" applyAlignment="1" applyProtection="1">
      <alignment horizontal="left" wrapText="1"/>
      <protection hidden="1"/>
    </xf>
    <xf numFmtId="0" fontId="1" fillId="0" borderId="197" xfId="1" applyFont="1" applyBorder="1" applyAlignment="1" applyProtection="1">
      <alignment horizontal="left" wrapText="1"/>
      <protection hidden="1"/>
    </xf>
    <xf numFmtId="0" fontId="1" fillId="0" borderId="198" xfId="1" applyFont="1" applyBorder="1" applyAlignment="1" applyProtection="1">
      <alignment horizontal="left" wrapText="1"/>
      <protection hidden="1"/>
    </xf>
    <xf numFmtId="0" fontId="1" fillId="0" borderId="457" xfId="1" applyFont="1" applyBorder="1" applyAlignment="1" applyProtection="1">
      <alignment horizontal="left" wrapText="1"/>
      <protection hidden="1"/>
    </xf>
    <xf numFmtId="0" fontId="106" fillId="0" borderId="2" xfId="1" applyNumberFormat="1" applyFont="1" applyFill="1" applyBorder="1" applyAlignment="1" applyProtection="1">
      <alignment vertical="center"/>
      <protection hidden="1"/>
    </xf>
    <xf numFmtId="0" fontId="79" fillId="0" borderId="2" xfId="1" applyNumberFormat="1" applyFont="1" applyFill="1" applyBorder="1" applyAlignment="1" applyProtection="1">
      <alignment vertical="center"/>
      <protection hidden="1"/>
    </xf>
    <xf numFmtId="0" fontId="84" fillId="0" borderId="1" xfId="1" applyFont="1" applyBorder="1" applyAlignment="1" applyProtection="1">
      <protection hidden="1"/>
    </xf>
    <xf numFmtId="0" fontId="56" fillId="0" borderId="1" xfId="1" applyFont="1" applyBorder="1" applyAlignment="1" applyProtection="1">
      <protection hidden="1"/>
    </xf>
    <xf numFmtId="0" fontId="73" fillId="0" borderId="411" xfId="1" applyFont="1" applyBorder="1" applyAlignment="1" applyProtection="1">
      <alignment horizontal="center" vertical="center" wrapText="1"/>
      <protection hidden="1"/>
    </xf>
    <xf numFmtId="0" fontId="73" fillId="0" borderId="410" xfId="1" applyFont="1" applyBorder="1" applyAlignment="1" applyProtection="1">
      <alignment horizontal="center" vertical="center" wrapText="1"/>
      <protection hidden="1"/>
    </xf>
    <xf numFmtId="0" fontId="73" fillId="0" borderId="414" xfId="1" applyFont="1" applyBorder="1" applyAlignment="1" applyProtection="1">
      <alignment horizontal="center" vertical="center" wrapText="1"/>
      <protection hidden="1"/>
    </xf>
    <xf numFmtId="0" fontId="73" fillId="0" borderId="413" xfId="1" applyFont="1" applyBorder="1" applyAlignment="1" applyProtection="1">
      <alignment horizontal="center" vertical="center" wrapText="1"/>
      <protection hidden="1"/>
    </xf>
    <xf numFmtId="0" fontId="73" fillId="0" borderId="408" xfId="1" applyFont="1" applyBorder="1" applyAlignment="1" applyProtection="1">
      <alignment horizontal="center" vertical="center" wrapText="1"/>
      <protection hidden="1"/>
    </xf>
    <xf numFmtId="0" fontId="73" fillId="0" borderId="415" xfId="1" applyFont="1" applyBorder="1" applyAlignment="1" applyProtection="1">
      <alignment horizontal="center" vertical="center" wrapText="1"/>
      <protection hidden="1"/>
    </xf>
    <xf numFmtId="0" fontId="92" fillId="0" borderId="250" xfId="1" applyFont="1" applyBorder="1" applyAlignment="1" applyProtection="1">
      <alignment horizontal="left" vertical="top"/>
      <protection hidden="1"/>
    </xf>
    <xf numFmtId="0" fontId="92" fillId="0" borderId="251" xfId="1" applyFont="1" applyBorder="1" applyAlignment="1" applyProtection="1">
      <alignment horizontal="left" vertical="top"/>
      <protection hidden="1"/>
    </xf>
    <xf numFmtId="0" fontId="92" fillId="0" borderId="252" xfId="1" applyFont="1" applyBorder="1" applyAlignment="1" applyProtection="1">
      <alignment horizontal="left" vertical="top"/>
      <protection hidden="1"/>
    </xf>
    <xf numFmtId="0" fontId="92" fillId="0" borderId="297" xfId="1" applyFont="1" applyBorder="1" applyAlignment="1" applyProtection="1">
      <alignment horizontal="left" vertical="center" wrapText="1" indent="1"/>
      <protection hidden="1"/>
    </xf>
    <xf numFmtId="0" fontId="79" fillId="0" borderId="298" xfId="1" applyFont="1" applyBorder="1" applyAlignment="1" applyProtection="1">
      <alignment horizontal="left" vertical="center" indent="1"/>
      <protection hidden="1"/>
    </xf>
    <xf numFmtId="0" fontId="79" fillId="0" borderId="299" xfId="1" applyFont="1" applyBorder="1" applyAlignment="1" applyProtection="1">
      <alignment horizontal="left" vertical="center" indent="1"/>
      <protection hidden="1"/>
    </xf>
    <xf numFmtId="0" fontId="79" fillId="0" borderId="512" xfId="1" applyFont="1" applyBorder="1" applyAlignment="1" applyProtection="1">
      <alignment horizontal="left" vertical="center" indent="1"/>
      <protection hidden="1"/>
    </xf>
    <xf numFmtId="0" fontId="79" fillId="0" borderId="408" xfId="1" applyFont="1" applyBorder="1" applyAlignment="1" applyProtection="1">
      <alignment horizontal="left" vertical="center" indent="1"/>
      <protection hidden="1"/>
    </xf>
    <xf numFmtId="0" fontId="79" fillId="0" borderId="513" xfId="1" applyFont="1" applyBorder="1" applyAlignment="1" applyProtection="1">
      <alignment horizontal="left" vertical="center" indent="1"/>
      <protection hidden="1"/>
    </xf>
    <xf numFmtId="0" fontId="74" fillId="0" borderId="10" xfId="1" applyFont="1" applyBorder="1" applyAlignment="1" applyProtection="1">
      <protection hidden="1"/>
    </xf>
    <xf numFmtId="0" fontId="75" fillId="0" borderId="10" xfId="1" applyFont="1" applyBorder="1" applyAlignment="1" applyProtection="1">
      <protection hidden="1"/>
    </xf>
    <xf numFmtId="0" fontId="48" fillId="0" borderId="250" xfId="1" applyFont="1" applyBorder="1" applyAlignment="1" applyProtection="1">
      <alignment horizontal="left" wrapText="1"/>
      <protection hidden="1"/>
    </xf>
    <xf numFmtId="0" fontId="48" fillId="0" borderId="251" xfId="1" applyFont="1" applyBorder="1" applyAlignment="1" applyProtection="1">
      <alignment horizontal="left" wrapText="1"/>
      <protection hidden="1"/>
    </xf>
    <xf numFmtId="0" fontId="23" fillId="0" borderId="251" xfId="1" applyFont="1" applyBorder="1" applyAlignment="1" applyProtection="1">
      <alignment horizontal="left"/>
      <protection hidden="1"/>
    </xf>
    <xf numFmtId="0" fontId="79" fillId="0" borderId="509" xfId="1" applyFont="1" applyBorder="1" applyAlignment="1" applyProtection="1">
      <alignment horizontal="left" vertical="center" wrapText="1"/>
      <protection hidden="1"/>
    </xf>
    <xf numFmtId="0" fontId="79" fillId="0" borderId="510" xfId="1" applyFont="1" applyBorder="1" applyAlignment="1" applyProtection="1">
      <alignment horizontal="left" vertical="center" wrapText="1"/>
      <protection hidden="1"/>
    </xf>
    <xf numFmtId="0" fontId="79" fillId="0" borderId="511" xfId="1" applyFont="1" applyBorder="1" applyAlignment="1" applyProtection="1">
      <alignment horizontal="left" vertical="center" wrapText="1"/>
      <protection hidden="1"/>
    </xf>
    <xf numFmtId="0" fontId="92" fillId="0" borderId="11" xfId="1" applyFont="1" applyBorder="1" applyAlignment="1" applyProtection="1">
      <alignment horizontal="left"/>
      <protection hidden="1"/>
    </xf>
    <xf numFmtId="0" fontId="92" fillId="0" borderId="17" xfId="1" applyFont="1" applyBorder="1" applyAlignment="1" applyProtection="1">
      <alignment horizontal="left"/>
      <protection hidden="1"/>
    </xf>
    <xf numFmtId="0" fontId="92" fillId="0" borderId="9" xfId="1" applyFont="1" applyBorder="1" applyAlignment="1" applyProtection="1">
      <alignment horizontal="left"/>
      <protection hidden="1"/>
    </xf>
    <xf numFmtId="0" fontId="4" fillId="0" borderId="119" xfId="1" applyFont="1" applyFill="1" applyBorder="1" applyAlignment="1">
      <alignment horizontal="left" vertical="center" indent="2"/>
    </xf>
    <xf numFmtId="0" fontId="4" fillId="0" borderId="215" xfId="1" applyFont="1" applyBorder="1" applyAlignment="1">
      <alignment horizontal="left" vertical="center" indent="2"/>
    </xf>
    <xf numFmtId="0" fontId="5" fillId="0" borderId="215" xfId="1" applyFont="1" applyBorder="1" applyAlignment="1">
      <alignment horizontal="left" vertical="center" indent="2"/>
    </xf>
    <xf numFmtId="0" fontId="5" fillId="0" borderId="180" xfId="1" applyFont="1" applyBorder="1" applyAlignment="1">
      <alignment horizontal="left" vertical="center" indent="2"/>
    </xf>
    <xf numFmtId="0" fontId="4" fillId="0" borderId="119" xfId="1" applyFont="1" applyBorder="1" applyAlignment="1">
      <alignment horizontal="left" vertical="center" indent="1"/>
    </xf>
    <xf numFmtId="0" fontId="4" fillId="0" borderId="215" xfId="1" applyFont="1" applyBorder="1" applyAlignment="1">
      <alignment horizontal="left" vertical="center" indent="1"/>
    </xf>
    <xf numFmtId="0" fontId="5" fillId="0" borderId="215" xfId="1" applyFont="1" applyBorder="1" applyAlignment="1">
      <alignment horizontal="left" vertical="center" indent="1"/>
    </xf>
    <xf numFmtId="0" fontId="4" fillId="0" borderId="119" xfId="1" applyFont="1" applyBorder="1" applyAlignment="1">
      <alignment horizontal="left" vertical="center" wrapText="1" indent="1"/>
    </xf>
    <xf numFmtId="0" fontId="5" fillId="0" borderId="344" xfId="1" applyFont="1" applyBorder="1" applyAlignment="1">
      <alignment horizontal="left" vertical="center" indent="1"/>
    </xf>
    <xf numFmtId="0" fontId="4" fillId="0" borderId="215" xfId="1" applyFont="1" applyBorder="1" applyAlignment="1">
      <alignment horizontal="left" vertical="center" wrapText="1" indent="1"/>
    </xf>
    <xf numFmtId="0" fontId="5" fillId="0" borderId="180" xfId="1" applyFont="1" applyBorder="1" applyAlignment="1">
      <alignment horizontal="left" vertical="center" indent="1"/>
    </xf>
    <xf numFmtId="0" fontId="1" fillId="0" borderId="0" xfId="1" applyBorder="1" applyAlignment="1">
      <alignment horizontal="left"/>
    </xf>
    <xf numFmtId="0" fontId="1" fillId="0" borderId="140" xfId="1" applyBorder="1" applyAlignment="1">
      <alignment horizontal="left"/>
    </xf>
    <xf numFmtId="0" fontId="16" fillId="0" borderId="180" xfId="1" applyFont="1" applyBorder="1" applyAlignment="1">
      <alignment horizontal="left" vertical="top" wrapText="1"/>
    </xf>
    <xf numFmtId="0" fontId="16" fillId="0" borderId="94" xfId="1" applyFont="1" applyBorder="1" applyAlignment="1">
      <alignment horizontal="left" vertical="top" wrapText="1"/>
    </xf>
    <xf numFmtId="0" fontId="16" fillId="0" borderId="295" xfId="1" applyFont="1" applyBorder="1" applyAlignment="1">
      <alignment horizontal="left" vertical="top" wrapText="1"/>
    </xf>
    <xf numFmtId="0" fontId="25" fillId="0" borderId="0" xfId="1" applyFont="1" applyBorder="1" applyAlignment="1">
      <alignment horizontal="left"/>
    </xf>
    <xf numFmtId="0" fontId="25" fillId="0" borderId="140" xfId="1" applyFont="1" applyBorder="1" applyAlignment="1">
      <alignment horizontal="left"/>
    </xf>
    <xf numFmtId="0" fontId="25" fillId="0" borderId="94" xfId="1" applyFont="1" applyBorder="1" applyAlignment="1">
      <alignment horizontal="left"/>
    </xf>
    <xf numFmtId="0" fontId="1" fillId="0" borderId="94" xfId="1" applyBorder="1" applyAlignment="1">
      <alignment horizontal="left"/>
    </xf>
    <xf numFmtId="0" fontId="1" fillId="0" borderId="295" xfId="1" applyBorder="1" applyAlignment="1">
      <alignment horizontal="left"/>
    </xf>
    <xf numFmtId="0" fontId="16" fillId="0" borderId="119" xfId="1" applyFont="1" applyBorder="1" applyAlignment="1">
      <alignment horizontal="left" vertical="top" wrapText="1"/>
    </xf>
    <xf numFmtId="0" fontId="16" fillId="0" borderId="64" xfId="1" applyFont="1" applyBorder="1" applyAlignment="1">
      <alignment horizontal="left" vertical="top" wrapText="1"/>
    </xf>
    <xf numFmtId="0" fontId="16" fillId="0" borderId="123" xfId="1" applyFont="1" applyBorder="1" applyAlignment="1">
      <alignment horizontal="left" vertical="top" wrapText="1"/>
    </xf>
  </cellXfs>
  <cellStyles count="7">
    <cellStyle name="Komma 2" xfId="4"/>
    <cellStyle name="Link" xfId="2" builtinId="8"/>
    <cellStyle name="Prozent 2" xfId="3"/>
    <cellStyle name="Standard" xfId="0" builtinId="0"/>
    <cellStyle name="Standard 2" xfId="1"/>
    <cellStyle name="Standard 3" xfId="5"/>
    <cellStyle name="Stil 1" xfId="6"/>
  </cellStyles>
  <dxfs count="52">
    <dxf>
      <font>
        <color rgb="FF9C0006"/>
      </font>
      <fill>
        <patternFill>
          <bgColor rgb="FFFFC7CE"/>
        </patternFill>
      </fill>
    </dxf>
    <dxf>
      <font>
        <b/>
        <i val="0"/>
        <color theme="9" tint="-0.499984740745262"/>
      </font>
    </dxf>
    <dxf>
      <font>
        <b/>
        <i val="0"/>
        <strike val="0"/>
        <color rgb="FFFF0000"/>
      </font>
    </dxf>
    <dxf>
      <font>
        <b/>
        <i val="0"/>
        <strike val="0"/>
        <color rgb="FFFF0000"/>
      </font>
    </dxf>
    <dxf>
      <font>
        <strike val="0"/>
        <color rgb="FFFFFFCD"/>
      </font>
    </dxf>
    <dxf>
      <font>
        <color rgb="FF9C0006"/>
      </font>
      <fill>
        <patternFill>
          <bgColor rgb="FFFFC7CE"/>
        </patternFill>
      </fill>
    </dxf>
    <dxf>
      <font>
        <b/>
        <i val="0"/>
        <color theme="9" tint="-0.499984740745262"/>
      </font>
    </dxf>
    <dxf>
      <font>
        <b/>
        <i val="0"/>
        <strike val="0"/>
        <color rgb="FFFF0000"/>
      </font>
    </dxf>
    <dxf>
      <font>
        <b/>
        <i val="0"/>
        <strike val="0"/>
        <color rgb="FFFF0000"/>
      </font>
    </dxf>
    <dxf>
      <font>
        <strike val="0"/>
        <color rgb="FFFFFFCD"/>
      </font>
    </dxf>
    <dxf>
      <font>
        <color rgb="FF9C0006"/>
      </font>
      <fill>
        <patternFill>
          <bgColor rgb="FFFFC7CE"/>
        </patternFill>
      </fill>
    </dxf>
    <dxf>
      <font>
        <b/>
        <i val="0"/>
        <color theme="9" tint="-0.499984740745262"/>
      </font>
    </dxf>
    <dxf>
      <font>
        <b/>
        <i val="0"/>
        <strike val="0"/>
        <color rgb="FFFF0000"/>
      </font>
    </dxf>
    <dxf>
      <font>
        <b/>
        <i val="0"/>
        <strike val="0"/>
        <color rgb="FFFF0000"/>
      </font>
    </dxf>
    <dxf>
      <font>
        <strike val="0"/>
        <color rgb="FFFFFFCD"/>
      </font>
    </dxf>
    <dxf>
      <font>
        <b/>
        <i val="0"/>
        <condense val="0"/>
        <extend val="0"/>
        <color indexed="16"/>
      </font>
      <fill>
        <patternFill patternType="darkGray">
          <fgColor indexed="44"/>
          <bgColor indexed="9"/>
        </patternFill>
      </fill>
      <border>
        <left style="thin">
          <color indexed="16"/>
        </left>
        <right style="thin">
          <color indexed="16"/>
        </right>
        <top style="thin">
          <color indexed="16"/>
        </top>
        <bottom/>
      </border>
    </dxf>
    <dxf>
      <font>
        <b/>
        <i/>
        <condense val="0"/>
        <extend val="0"/>
        <color indexed="10"/>
      </font>
      <fill>
        <patternFill patternType="lightGray">
          <fgColor indexed="44"/>
          <bgColor indexed="9"/>
        </patternFill>
      </fill>
      <border>
        <left style="thin">
          <color indexed="16"/>
        </left>
        <right style="thin">
          <color indexed="16"/>
        </right>
        <top/>
        <bottom style="thin">
          <color indexed="16"/>
        </bottom>
      </border>
    </dxf>
    <dxf>
      <fill>
        <patternFill>
          <fgColor theme="0"/>
          <bgColor rgb="FFFFFFFF"/>
        </patternFill>
      </fill>
    </dxf>
    <dxf>
      <fill>
        <patternFill>
          <fgColor theme="0"/>
          <bgColor rgb="FFFFFFFF"/>
        </patternFill>
      </fill>
    </dxf>
    <dxf>
      <fill>
        <patternFill>
          <bgColor theme="5" tint="0.79998168889431442"/>
        </patternFill>
      </fill>
    </dxf>
    <dxf>
      <fill>
        <patternFill>
          <fgColor theme="0"/>
          <bgColor rgb="FFFFFFFF"/>
        </patternFill>
      </fill>
    </dxf>
    <dxf>
      <fill>
        <patternFill>
          <bgColor theme="5" tint="0.79998168889431442"/>
        </patternFill>
      </fill>
    </dxf>
    <dxf>
      <fill>
        <patternFill>
          <fgColor theme="0"/>
          <bgColor rgb="FFFFFFFF"/>
        </patternFill>
      </fill>
    </dxf>
    <dxf>
      <fill>
        <patternFill>
          <fgColor theme="0"/>
          <bgColor rgb="FFFFFFFF"/>
        </patternFill>
      </fill>
    </dxf>
    <dxf>
      <fill>
        <patternFill>
          <fgColor theme="0"/>
          <bgColor rgb="FFFFFFFF"/>
        </patternFill>
      </fill>
    </dxf>
    <dxf>
      <fill>
        <patternFill>
          <fgColor theme="0"/>
          <bgColor rgb="FFFFFFFF"/>
        </patternFill>
      </fill>
    </dxf>
    <dxf>
      <fill>
        <patternFill>
          <bgColor theme="5" tint="0.79998168889431442"/>
        </patternFill>
      </fill>
    </dxf>
    <dxf>
      <fill>
        <patternFill>
          <fgColor theme="0"/>
          <bgColor rgb="FFFFFFFF"/>
        </patternFill>
      </fill>
    </dxf>
    <dxf>
      <fill>
        <patternFill>
          <fgColor theme="0"/>
          <bgColor rgb="FFFFFFFF"/>
        </patternFill>
      </fill>
    </dxf>
    <dxf>
      <fill>
        <patternFill>
          <fgColor theme="0"/>
          <bgColor rgb="FFFFFFFF"/>
        </patternFill>
      </fill>
    </dxf>
    <dxf>
      <fill>
        <patternFill>
          <fgColor theme="0"/>
          <bgColor rgb="FFFFFFFF"/>
        </patternFill>
      </fill>
    </dxf>
    <dxf>
      <fill>
        <patternFill>
          <bgColor theme="5" tint="0.79998168889431442"/>
        </patternFill>
      </fill>
    </dxf>
    <dxf>
      <fill>
        <patternFill>
          <fgColor theme="0"/>
          <bgColor rgb="FFFFFFFF"/>
        </patternFill>
      </fill>
    </dxf>
    <dxf>
      <fill>
        <patternFill>
          <bgColor theme="5" tint="0.79998168889431442"/>
        </patternFill>
      </fill>
    </dxf>
    <dxf>
      <fill>
        <patternFill>
          <fgColor theme="0"/>
          <bgColor rgb="FFFFFFFF"/>
        </patternFill>
      </fill>
    </dxf>
    <dxf>
      <fill>
        <patternFill>
          <fgColor theme="0"/>
          <bgColor rgb="FFFFFFFF"/>
        </patternFill>
      </fill>
    </dxf>
    <dxf>
      <fill>
        <patternFill>
          <bgColor theme="5" tint="0.79998168889431442"/>
        </patternFill>
      </fill>
    </dxf>
    <dxf>
      <fill>
        <patternFill>
          <fgColor theme="0"/>
          <bgColor rgb="FFFFFFFF"/>
        </patternFill>
      </fill>
    </dxf>
    <dxf>
      <fill>
        <patternFill>
          <bgColor theme="5" tint="0.79998168889431442"/>
        </patternFill>
      </fill>
    </dxf>
    <dxf>
      <fill>
        <patternFill>
          <fgColor theme="0"/>
          <bgColor rgb="FFFFFFFF"/>
        </patternFill>
      </fill>
    </dxf>
    <dxf>
      <fill>
        <patternFill>
          <bgColor theme="5" tint="0.79998168889431442"/>
        </patternFill>
      </fill>
    </dxf>
    <dxf>
      <fill>
        <patternFill>
          <fgColor theme="0"/>
          <bgColor rgb="FFFFFFFF"/>
        </patternFill>
      </fill>
    </dxf>
    <dxf>
      <fill>
        <patternFill>
          <bgColor theme="5" tint="0.79998168889431442"/>
        </patternFill>
      </fill>
    </dxf>
    <dxf>
      <fill>
        <patternFill>
          <fgColor theme="0"/>
          <bgColor rgb="FFFFFFFF"/>
        </patternFill>
      </fill>
    </dxf>
    <dxf>
      <fill>
        <patternFill>
          <bgColor theme="5" tint="0.79998168889431442"/>
        </patternFill>
      </fill>
    </dxf>
    <dxf>
      <fill>
        <patternFill>
          <fgColor theme="0"/>
          <bgColor rgb="FFFFFFFF"/>
        </patternFill>
      </fill>
    </dxf>
    <dxf>
      <fill>
        <patternFill>
          <bgColor theme="5" tint="0.79998168889431442"/>
        </patternFill>
      </fill>
    </dxf>
    <dxf>
      <fill>
        <patternFill>
          <fgColor theme="0"/>
          <bgColor rgb="FFFFFFFF"/>
        </patternFill>
      </fill>
    </dxf>
    <dxf>
      <font>
        <b/>
        <i val="0"/>
        <condense val="0"/>
        <extend val="0"/>
        <color indexed="16"/>
      </font>
      <fill>
        <patternFill patternType="darkGray">
          <fgColor indexed="44"/>
          <bgColor indexed="9"/>
        </patternFill>
      </fill>
      <border>
        <left style="thin">
          <color indexed="16"/>
        </left>
        <right style="thin">
          <color indexed="16"/>
        </right>
        <top style="thin">
          <color indexed="16"/>
        </top>
        <bottom/>
      </border>
    </dxf>
    <dxf>
      <font>
        <b/>
        <i/>
        <condense val="0"/>
        <extend val="0"/>
        <color indexed="10"/>
      </font>
      <fill>
        <patternFill patternType="lightGray">
          <fgColor indexed="44"/>
          <bgColor indexed="9"/>
        </patternFill>
      </fill>
      <border>
        <left style="thin">
          <color indexed="16"/>
        </left>
        <right style="thin">
          <color indexed="16"/>
        </right>
        <top/>
        <bottom style="thin">
          <color indexed="16"/>
        </bottom>
      </border>
    </dxf>
    <dxf>
      <font>
        <b/>
        <i val="0"/>
        <condense val="0"/>
        <extend val="0"/>
        <color indexed="16"/>
      </font>
      <fill>
        <patternFill patternType="darkGray">
          <fgColor indexed="44"/>
          <bgColor indexed="9"/>
        </patternFill>
      </fill>
      <border>
        <left style="thin">
          <color indexed="16"/>
        </left>
        <right style="thin">
          <color indexed="16"/>
        </right>
        <top style="thin">
          <color indexed="16"/>
        </top>
        <bottom/>
      </border>
    </dxf>
    <dxf>
      <font>
        <b/>
        <i/>
        <condense val="0"/>
        <extend val="0"/>
        <color indexed="10"/>
      </font>
      <fill>
        <patternFill patternType="lightGray">
          <fgColor indexed="44"/>
          <bgColor indexed="9"/>
        </patternFill>
      </fill>
      <border>
        <left style="thin">
          <color indexed="16"/>
        </left>
        <right style="thin">
          <color indexed="16"/>
        </right>
        <top/>
        <bottom style="thin">
          <color indexed="16"/>
        </bottom>
      </border>
    </dxf>
  </dxfs>
  <tableStyles count="0" defaultTableStyle="TableStyleMedium2" defaultPivotStyle="PivotStyleLight16"/>
  <colors>
    <mruColors>
      <color rgb="FFFFFFCD"/>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9</xdr:col>
      <xdr:colOff>38100</xdr:colOff>
      <xdr:row>10</xdr:row>
      <xdr:rowOff>27782</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069"/>
        <a:stretch/>
      </xdr:blipFill>
      <xdr:spPr>
        <a:xfrm>
          <a:off x="857250" y="0"/>
          <a:ext cx="6210300" cy="164703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12700</xdr:colOff>
      <xdr:row>5</xdr:row>
      <xdr:rowOff>25400</xdr:rowOff>
    </xdr:from>
    <xdr:to>
      <xdr:col>3</xdr:col>
      <xdr:colOff>2368296</xdr:colOff>
      <xdr:row>8</xdr:row>
      <xdr:rowOff>43688</xdr:rowOff>
    </xdr:to>
    <xdr:pic>
      <xdr:nvPicPr>
        <xdr:cNvPr id="2" name="Grafik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1003300"/>
          <a:ext cx="3054096" cy="7802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88900</xdr:colOff>
      <xdr:row>4</xdr:row>
      <xdr:rowOff>120650</xdr:rowOff>
    </xdr:from>
    <xdr:to>
      <xdr:col>4</xdr:col>
      <xdr:colOff>304800</xdr:colOff>
      <xdr:row>5</xdr:row>
      <xdr:rowOff>177800</xdr:rowOff>
    </xdr:to>
    <xdr:sp macro="" textlink="">
      <xdr:nvSpPr>
        <xdr:cNvPr id="2" name="Rectangle 3">
          <a:extLst>
            <a:ext uri="{FF2B5EF4-FFF2-40B4-BE49-F238E27FC236}">
              <a16:creationId xmlns:a16="http://schemas.microsoft.com/office/drawing/2014/main" id="{00000000-0008-0000-0200-000002000000}"/>
            </a:ext>
          </a:extLst>
        </xdr:cNvPr>
        <xdr:cNvSpPr>
          <a:spLocks noChangeArrowheads="1"/>
        </xdr:cNvSpPr>
      </xdr:nvSpPr>
      <xdr:spPr bwMode="auto">
        <a:xfrm>
          <a:off x="184150" y="1292225"/>
          <a:ext cx="336867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36576" rIns="45720" bIns="0" anchor="ctr" upright="1"/>
        <a:lstStyle/>
        <a:p>
          <a:pPr algn="l" rtl="0">
            <a:defRPr sz="1000"/>
          </a:pPr>
          <a:r>
            <a:rPr lang="de-DE" sz="1400" b="0" i="0" u="none" strike="noStrike" baseline="0">
              <a:solidFill>
                <a:srgbClr val="000000"/>
              </a:solidFill>
              <a:latin typeface="Arial"/>
              <a:cs typeface="Arial"/>
            </a:rPr>
            <a:t>Thüringer Landesamt für Landwirtschaft </a:t>
          </a:r>
        </a:p>
      </xdr:txBody>
    </xdr:sp>
    <xdr:clientData/>
  </xdr:twoCellAnchor>
  <xdr:twoCellAnchor>
    <xdr:from>
      <xdr:col>1</xdr:col>
      <xdr:colOff>107950</xdr:colOff>
      <xdr:row>5</xdr:row>
      <xdr:rowOff>152400</xdr:rowOff>
    </xdr:from>
    <xdr:to>
      <xdr:col>4</xdr:col>
      <xdr:colOff>304800</xdr:colOff>
      <xdr:row>7</xdr:row>
      <xdr:rowOff>38100</xdr:rowOff>
    </xdr:to>
    <xdr:sp macro="" textlink="">
      <xdr:nvSpPr>
        <xdr:cNvPr id="3" name="Rectangle 6">
          <a:extLst>
            <a:ext uri="{FF2B5EF4-FFF2-40B4-BE49-F238E27FC236}">
              <a16:creationId xmlns:a16="http://schemas.microsoft.com/office/drawing/2014/main" id="{00000000-0008-0000-0200-000003000000}"/>
            </a:ext>
          </a:extLst>
        </xdr:cNvPr>
        <xdr:cNvSpPr>
          <a:spLocks noChangeArrowheads="1"/>
        </xdr:cNvSpPr>
      </xdr:nvSpPr>
      <xdr:spPr bwMode="auto">
        <a:xfrm>
          <a:off x="203200" y="1485900"/>
          <a:ext cx="33496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36576" rIns="45720" bIns="0" anchor="ctr" upright="1"/>
        <a:lstStyle/>
        <a:p>
          <a:pPr algn="l" rtl="0">
            <a:defRPr sz="1000"/>
          </a:pPr>
          <a:r>
            <a:rPr lang="de-DE" sz="1400" b="0" i="0" u="none" strike="noStrike" baseline="0">
              <a:solidFill>
                <a:srgbClr val="000000"/>
              </a:solidFill>
              <a:latin typeface="Arial"/>
              <a:cs typeface="Arial"/>
            </a:rPr>
            <a:t>und Ländlichen Raum (TLLLR)</a:t>
          </a:r>
        </a:p>
      </xdr:txBody>
    </xdr:sp>
    <xdr:clientData/>
  </xdr:twoCellAnchor>
  <xdr:twoCellAnchor>
    <xdr:from>
      <xdr:col>1</xdr:col>
      <xdr:colOff>107950</xdr:colOff>
      <xdr:row>7</xdr:row>
      <xdr:rowOff>76201</xdr:rowOff>
    </xdr:from>
    <xdr:to>
      <xdr:col>3</xdr:col>
      <xdr:colOff>558800</xdr:colOff>
      <xdr:row>8</xdr:row>
      <xdr:rowOff>241301</xdr:rowOff>
    </xdr:to>
    <xdr:sp macro="" textlink="">
      <xdr:nvSpPr>
        <xdr:cNvPr id="4" name="Rectangle 14">
          <a:extLst>
            <a:ext uri="{FF2B5EF4-FFF2-40B4-BE49-F238E27FC236}">
              <a16:creationId xmlns:a16="http://schemas.microsoft.com/office/drawing/2014/main" id="{00000000-0008-0000-0200-000004000000}"/>
            </a:ext>
          </a:extLst>
        </xdr:cNvPr>
        <xdr:cNvSpPr>
          <a:spLocks noChangeArrowheads="1"/>
        </xdr:cNvSpPr>
      </xdr:nvSpPr>
      <xdr:spPr bwMode="auto">
        <a:xfrm>
          <a:off x="203200" y="1790701"/>
          <a:ext cx="2641600" cy="412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de-DE" sz="1000" b="0" i="0" u="none" strike="noStrike" baseline="0">
              <a:solidFill>
                <a:srgbClr val="000000"/>
              </a:solidFill>
              <a:latin typeface="Arial"/>
              <a:cs typeface="Arial"/>
            </a:rPr>
            <a:t>07743 JENA</a:t>
          </a:r>
        </a:p>
        <a:p>
          <a:pPr algn="l" rtl="0">
            <a:defRPr sz="1000"/>
          </a:pPr>
          <a:r>
            <a:rPr lang="de-DE" sz="1000" b="0" i="0" u="none" strike="noStrike" baseline="0">
              <a:solidFill>
                <a:srgbClr val="000000"/>
              </a:solidFill>
              <a:latin typeface="Arial"/>
              <a:cs typeface="Arial"/>
            </a:rPr>
            <a:t>Naumburger Str. 98</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5</xdr:row>
      <xdr:rowOff>0</xdr:rowOff>
    </xdr:from>
    <xdr:to>
      <xdr:col>3</xdr:col>
      <xdr:colOff>412496</xdr:colOff>
      <xdr:row>8</xdr:row>
      <xdr:rowOff>18288</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9700" y="1003300"/>
          <a:ext cx="3054096" cy="7802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50800</xdr:colOff>
      <xdr:row>6</xdr:row>
      <xdr:rowOff>24902</xdr:rowOff>
    </xdr:from>
    <xdr:to>
      <xdr:col>3</xdr:col>
      <xdr:colOff>331067</xdr:colOff>
      <xdr:row>9</xdr:row>
      <xdr:rowOff>43190</xdr:rowOff>
    </xdr:to>
    <xdr:pic>
      <xdr:nvPicPr>
        <xdr:cNvPr id="2" name="Grafik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1247" y="1248113"/>
          <a:ext cx="3037504" cy="77026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63500</xdr:colOff>
      <xdr:row>5</xdr:row>
      <xdr:rowOff>114300</xdr:rowOff>
    </xdr:from>
    <xdr:to>
      <xdr:col>3</xdr:col>
      <xdr:colOff>2461165</xdr:colOff>
      <xdr:row>8</xdr:row>
      <xdr:rowOff>132588</xdr:rowOff>
    </xdr:to>
    <xdr:pic>
      <xdr:nvPicPr>
        <xdr:cNvPr id="2" name="Grafik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7325" y="1066800"/>
          <a:ext cx="3054890" cy="76123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38100</xdr:colOff>
      <xdr:row>0</xdr:row>
      <xdr:rowOff>0</xdr:rowOff>
    </xdr:from>
    <xdr:to>
      <xdr:col>2</xdr:col>
      <xdr:colOff>0</xdr:colOff>
      <xdr:row>0</xdr:row>
      <xdr:rowOff>0</xdr:rowOff>
    </xdr:to>
    <xdr:grpSp>
      <xdr:nvGrpSpPr>
        <xdr:cNvPr id="2" name="Group 1">
          <a:extLst>
            <a:ext uri="{FF2B5EF4-FFF2-40B4-BE49-F238E27FC236}">
              <a16:creationId xmlns:a16="http://schemas.microsoft.com/office/drawing/2014/main" id="{00000000-0008-0000-0600-000002000000}"/>
            </a:ext>
          </a:extLst>
        </xdr:cNvPr>
        <xdr:cNvGrpSpPr>
          <a:grpSpLocks/>
        </xdr:cNvGrpSpPr>
      </xdr:nvGrpSpPr>
      <xdr:grpSpPr bwMode="auto">
        <a:xfrm>
          <a:off x="288758" y="0"/>
          <a:ext cx="282742" cy="0"/>
          <a:chOff x="7" y="11"/>
          <a:chExt cx="135" cy="135"/>
        </a:xfrm>
      </xdr:grpSpPr>
      <xdr:sp macro="" textlink="">
        <xdr:nvSpPr>
          <xdr:cNvPr id="3" name="Rectangle 2">
            <a:extLst>
              <a:ext uri="{FF2B5EF4-FFF2-40B4-BE49-F238E27FC236}">
                <a16:creationId xmlns:a16="http://schemas.microsoft.com/office/drawing/2014/main" id="{00000000-0008-0000-0600-000003000000}"/>
              </a:ext>
            </a:extLst>
          </xdr:cNvPr>
          <xdr:cNvSpPr>
            <a:spLocks noChangeArrowheads="1"/>
          </xdr:cNvSpPr>
        </xdr:nvSpPr>
        <xdr:spPr bwMode="auto">
          <a:xfrm>
            <a:off x="-3470035713018" y="0"/>
            <a:ext cx="13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ctr" rtl="0">
              <a:defRPr sz="1000"/>
            </a:pPr>
            <a:r>
              <a:rPr lang="de-DE" sz="900" b="1" i="0" u="none" strike="noStrike" baseline="0">
                <a:solidFill>
                  <a:srgbClr val="000000"/>
                </a:solidFill>
                <a:latin typeface="Arial"/>
                <a:cs typeface="Arial"/>
              </a:rPr>
              <a:t>Thüringer</a:t>
            </a:r>
          </a:p>
        </xdr:txBody>
      </xdr:sp>
      <xdr:pic>
        <xdr:nvPicPr>
          <xdr:cNvPr id="4" name="Picture 3" descr="tll_100">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 y="11"/>
            <a:ext cx="76" cy="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5" name="Rectangle 4">
            <a:extLst>
              <a:ext uri="{FF2B5EF4-FFF2-40B4-BE49-F238E27FC236}">
                <a16:creationId xmlns:a16="http://schemas.microsoft.com/office/drawing/2014/main" id="{00000000-0008-0000-0600-000005000000}"/>
              </a:ext>
            </a:extLst>
          </xdr:cNvPr>
          <xdr:cNvSpPr>
            <a:spLocks noChangeArrowheads="1"/>
          </xdr:cNvSpPr>
        </xdr:nvSpPr>
        <xdr:spPr bwMode="auto">
          <a:xfrm>
            <a:off x="-5335205490418" y="0"/>
            <a:ext cx="13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de-DE" sz="900" b="1" i="0" u="none" strike="noStrike" baseline="0">
                <a:solidFill>
                  <a:srgbClr val="000000"/>
                </a:solidFill>
                <a:latin typeface="Arial"/>
                <a:cs typeface="Arial"/>
              </a:rPr>
              <a:t>Landesanstalt für</a:t>
            </a:r>
          </a:p>
        </xdr:txBody>
      </xdr:sp>
      <xdr:sp macro="" textlink="">
        <xdr:nvSpPr>
          <xdr:cNvPr id="6" name="Rectangle 5">
            <a:extLst>
              <a:ext uri="{FF2B5EF4-FFF2-40B4-BE49-F238E27FC236}">
                <a16:creationId xmlns:a16="http://schemas.microsoft.com/office/drawing/2014/main" id="{00000000-0008-0000-0600-000006000000}"/>
              </a:ext>
            </a:extLst>
          </xdr:cNvPr>
          <xdr:cNvSpPr>
            <a:spLocks noChangeArrowheads="1"/>
          </xdr:cNvSpPr>
        </xdr:nvSpPr>
        <xdr:spPr bwMode="auto">
          <a:xfrm>
            <a:off x="-5335205490418" y="0"/>
            <a:ext cx="13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de-DE" sz="900" b="1" i="0" u="none" strike="noStrike" baseline="0">
                <a:solidFill>
                  <a:srgbClr val="000000"/>
                </a:solidFill>
                <a:latin typeface="Arial"/>
                <a:cs typeface="Arial"/>
              </a:rPr>
              <a:t>Landwirtschaft (TLL)</a:t>
            </a:r>
          </a:p>
        </xdr:txBody>
      </xdr:sp>
    </xdr:grpSp>
    <xdr:clientData/>
  </xdr:twoCellAnchor>
  <xdr:twoCellAnchor editAs="oneCell">
    <xdr:from>
      <xdr:col>1</xdr:col>
      <xdr:colOff>63500</xdr:colOff>
      <xdr:row>6</xdr:row>
      <xdr:rowOff>101600</xdr:rowOff>
    </xdr:from>
    <xdr:to>
      <xdr:col>3</xdr:col>
      <xdr:colOff>2546096</xdr:colOff>
      <xdr:row>9</xdr:row>
      <xdr:rowOff>119888</xdr:rowOff>
    </xdr:to>
    <xdr:pic>
      <xdr:nvPicPr>
        <xdr:cNvPr id="7" name="Grafik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1150" y="1301750"/>
          <a:ext cx="3054096" cy="76123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-27273042329600</xdr:colOff>
      <xdr:row>6</xdr:row>
      <xdr:rowOff>114300</xdr:rowOff>
    </xdr:from>
    <xdr:to>
      <xdr:col>0</xdr:col>
      <xdr:colOff>-12700</xdr:colOff>
      <xdr:row>6</xdr:row>
      <xdr:rowOff>114300</xdr:rowOff>
    </xdr:to>
    <xdr:grpSp>
      <xdr:nvGrpSpPr>
        <xdr:cNvPr id="2" name="Group 1">
          <a:extLst>
            <a:ext uri="{FF2B5EF4-FFF2-40B4-BE49-F238E27FC236}">
              <a16:creationId xmlns:a16="http://schemas.microsoft.com/office/drawing/2014/main" id="{00000000-0008-0000-0700-000002000000}"/>
            </a:ext>
          </a:extLst>
        </xdr:cNvPr>
        <xdr:cNvGrpSpPr>
          <a:grpSpLocks/>
        </xdr:cNvGrpSpPr>
      </xdr:nvGrpSpPr>
      <xdr:grpSpPr bwMode="auto">
        <a:xfrm>
          <a:off x="-27273042329600" y="1337511"/>
          <a:ext cx="27273042316900" cy="0"/>
          <a:chOff x="-3946440557768" y="0"/>
          <a:chExt cx="1711168326585" cy="0"/>
        </a:xfrm>
      </xdr:grpSpPr>
      <xdr:sp macro="" textlink="">
        <xdr:nvSpPr>
          <xdr:cNvPr id="3" name="Rectangle 2">
            <a:extLst>
              <a:ext uri="{FF2B5EF4-FFF2-40B4-BE49-F238E27FC236}">
                <a16:creationId xmlns:a16="http://schemas.microsoft.com/office/drawing/2014/main" id="{00000000-0008-0000-0700-000003000000}"/>
              </a:ext>
            </a:extLst>
          </xdr:cNvPr>
          <xdr:cNvSpPr>
            <a:spLocks noChangeArrowheads="1"/>
          </xdr:cNvSpPr>
        </xdr:nvSpPr>
        <xdr:spPr bwMode="auto">
          <a:xfrm>
            <a:off x="-3946440557768" y="0"/>
            <a:ext cx="13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de-DE" sz="900" b="1" i="0" u="none" strike="noStrike" baseline="0">
                <a:solidFill>
                  <a:srgbClr val="000000"/>
                </a:solidFill>
                <a:latin typeface="Arial"/>
                <a:cs typeface="Arial"/>
              </a:rPr>
              <a:t>Thüringer</a:t>
            </a:r>
          </a:p>
        </xdr:txBody>
      </xdr:sp>
      <xdr:sp macro="" textlink="">
        <xdr:nvSpPr>
          <xdr:cNvPr id="5" name="Rectangle 4">
            <a:extLst>
              <a:ext uri="{FF2B5EF4-FFF2-40B4-BE49-F238E27FC236}">
                <a16:creationId xmlns:a16="http://schemas.microsoft.com/office/drawing/2014/main" id="{00000000-0008-0000-0700-000005000000}"/>
              </a:ext>
            </a:extLst>
          </xdr:cNvPr>
          <xdr:cNvSpPr>
            <a:spLocks noChangeArrowheads="1"/>
          </xdr:cNvSpPr>
        </xdr:nvSpPr>
        <xdr:spPr bwMode="auto">
          <a:xfrm>
            <a:off x="-2235272231318" y="0"/>
            <a:ext cx="13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de-DE" sz="900" b="1" i="0" u="none" strike="noStrike" baseline="0">
                <a:solidFill>
                  <a:srgbClr val="000000"/>
                </a:solidFill>
                <a:latin typeface="Arial"/>
                <a:cs typeface="Arial"/>
              </a:rPr>
              <a:t>Landesanstalt für</a:t>
            </a:r>
          </a:p>
        </xdr:txBody>
      </xdr:sp>
      <xdr:sp macro="" textlink="">
        <xdr:nvSpPr>
          <xdr:cNvPr id="6" name="Rectangle 5">
            <a:extLst>
              <a:ext uri="{FF2B5EF4-FFF2-40B4-BE49-F238E27FC236}">
                <a16:creationId xmlns:a16="http://schemas.microsoft.com/office/drawing/2014/main" id="{00000000-0008-0000-0700-000006000000}"/>
              </a:ext>
            </a:extLst>
          </xdr:cNvPr>
          <xdr:cNvSpPr>
            <a:spLocks noChangeArrowheads="1"/>
          </xdr:cNvSpPr>
        </xdr:nvSpPr>
        <xdr:spPr bwMode="auto">
          <a:xfrm>
            <a:off x="-2235272231318" y="0"/>
            <a:ext cx="13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de-DE" sz="900" b="1" i="0" u="none" strike="noStrike" baseline="0">
                <a:solidFill>
                  <a:srgbClr val="000000"/>
                </a:solidFill>
                <a:latin typeface="Arial"/>
                <a:cs typeface="Arial"/>
              </a:rPr>
              <a:t>Landwirtschaft (TLL)</a:t>
            </a:r>
          </a:p>
        </xdr:txBody>
      </xdr:sp>
    </xdr:grpSp>
    <xdr:clientData/>
  </xdr:twoCellAnchor>
  <xdr:twoCellAnchor editAs="oneCell">
    <xdr:from>
      <xdr:col>1</xdr:col>
      <xdr:colOff>25400</xdr:colOff>
      <xdr:row>6</xdr:row>
      <xdr:rowOff>53474</xdr:rowOff>
    </xdr:from>
    <xdr:to>
      <xdr:col>3</xdr:col>
      <xdr:colOff>2469896</xdr:colOff>
      <xdr:row>9</xdr:row>
      <xdr:rowOff>71762</xdr:rowOff>
    </xdr:to>
    <xdr:pic>
      <xdr:nvPicPr>
        <xdr:cNvPr id="7" name="Grafik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5847" y="1276685"/>
          <a:ext cx="3056102" cy="77026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152400</xdr:colOff>
      <xdr:row>5</xdr:row>
      <xdr:rowOff>139700</xdr:rowOff>
    </xdr:from>
    <xdr:to>
      <xdr:col>4</xdr:col>
      <xdr:colOff>120396</xdr:colOff>
      <xdr:row>8</xdr:row>
      <xdr:rowOff>157988</xdr:rowOff>
    </xdr:to>
    <xdr:pic>
      <xdr:nvPicPr>
        <xdr:cNvPr id="2" name="Grafik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1117600"/>
          <a:ext cx="3054096" cy="7802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124238</xdr:colOff>
      <xdr:row>5</xdr:row>
      <xdr:rowOff>124232</xdr:rowOff>
    </xdr:from>
    <xdr:to>
      <xdr:col>4</xdr:col>
      <xdr:colOff>337399</xdr:colOff>
      <xdr:row>8</xdr:row>
      <xdr:rowOff>159086</xdr:rowOff>
    </xdr:to>
    <xdr:pic>
      <xdr:nvPicPr>
        <xdr:cNvPr id="2" name="Grafik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238" y="1085015"/>
          <a:ext cx="3054096" cy="78028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lls-sw-dat1.tllnet.thlv.de\abt4\P_Matthes\27-05%20Rating\Rating-neu_Test_1206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bt4/Ref41/AOE/Rating/RATING_ILU/02%20Berechnung_Versionen_BewRahmen/Versionen_2023/Versionen_in%20Arbeit/20231220_rlwo-kz_v6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Hinweise"/>
      <sheetName val="Ergebnis"/>
      <sheetName val="Bewertrahmen"/>
      <sheetName val="AK_EU_PG_JUR__Lohnans"/>
      <sheetName val="1KZ"/>
      <sheetName val="2aKZ_EU"/>
      <sheetName val="2bKZ_JUR"/>
      <sheetName val="3KZ"/>
      <sheetName val="4KZ"/>
      <sheetName val="5KZ"/>
      <sheetName val="Back_Rahmen"/>
      <sheetName val="Hilfsrechnungen"/>
      <sheetName val="Jahr_1"/>
      <sheetName val="Jahr_2"/>
      <sheetName val="Jahr_3"/>
      <sheetName val="Jahr_4"/>
      <sheetName val="Jahr_0"/>
      <sheetName val="Hilfstabel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Hinweise"/>
      <sheetName val="Ergebnis"/>
      <sheetName val="Bewertrahmen"/>
      <sheetName val="AK_EU_PG_JUR__Lohnans"/>
      <sheetName val="1KZ"/>
      <sheetName val="2aKZ_EU"/>
      <sheetName val="2bKZ_JUR"/>
      <sheetName val="3KZ"/>
      <sheetName val="4KZ"/>
      <sheetName val="5KZ"/>
      <sheetName val="Back_Rahmen"/>
      <sheetName val="Hilfsrechnungen"/>
      <sheetName val="Hilfstabelle"/>
      <sheetName val="Tabel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AK136"/>
  <sheetViews>
    <sheetView showGridLines="0" showRowColHeaders="0" tabSelected="1" zoomScale="95" zoomScaleNormal="95" zoomScaleSheetLayoutView="75" workbookViewId="0">
      <selection activeCell="G30" sqref="G30:I31"/>
    </sheetView>
  </sheetViews>
  <sheetFormatPr baseColWidth="10" defaultColWidth="8.88671875" defaultRowHeight="12.75" x14ac:dyDescent="0.2"/>
  <cols>
    <col min="1" max="1" width="3.5546875" style="5" customWidth="1"/>
    <col min="2" max="2" width="10.33203125" style="5" customWidth="1"/>
    <col min="3" max="3" width="9" style="5" customWidth="1"/>
    <col min="4" max="4" width="9.88671875" style="5" customWidth="1"/>
    <col min="5" max="5" width="4.88671875" style="5" customWidth="1"/>
    <col min="6" max="6" width="5.5546875" style="5" customWidth="1"/>
    <col min="7" max="7" width="8.88671875" style="5"/>
    <col min="8" max="8" width="11.109375" style="5" customWidth="1"/>
    <col min="9" max="9" width="12.33203125" style="5" customWidth="1"/>
    <col min="10" max="10" width="2.88671875" style="5" customWidth="1"/>
    <col min="11" max="12" width="8.88671875" style="5"/>
    <col min="13" max="13" width="39.21875" style="5" customWidth="1"/>
    <col min="14" max="28" width="8.88671875" style="5"/>
    <col min="29" max="32" width="8.88671875" style="4"/>
    <col min="33" max="33" width="8.88671875" style="16"/>
    <col min="34" max="36" width="8.88671875" style="4"/>
    <col min="37" max="16384" width="8.88671875" style="5"/>
  </cols>
  <sheetData>
    <row r="1" spans="1:37" x14ac:dyDescent="0.2">
      <c r="A1" s="4"/>
      <c r="B1" s="1"/>
      <c r="C1" s="1"/>
      <c r="D1" s="1"/>
      <c r="E1" s="1"/>
      <c r="F1" s="1"/>
      <c r="G1" s="1"/>
      <c r="H1" s="1"/>
      <c r="I1" s="1"/>
      <c r="J1" s="2"/>
      <c r="K1" s="3"/>
      <c r="L1" s="4"/>
      <c r="M1" s="4"/>
      <c r="N1" s="4"/>
      <c r="O1" s="4"/>
      <c r="P1" s="4"/>
      <c r="Q1" s="4"/>
      <c r="R1" s="4"/>
      <c r="S1" s="4"/>
      <c r="T1" s="4"/>
      <c r="U1" s="4"/>
      <c r="V1" s="4"/>
      <c r="W1" s="4"/>
      <c r="X1" s="4"/>
      <c r="Y1" s="4"/>
      <c r="Z1" s="4"/>
      <c r="AA1" s="4"/>
      <c r="AB1" s="4"/>
    </row>
    <row r="2" spans="1:37" x14ac:dyDescent="0.2">
      <c r="A2" s="4"/>
      <c r="B2" s="1"/>
      <c r="C2" s="1"/>
      <c r="D2" s="1"/>
      <c r="E2" s="1"/>
      <c r="F2" s="1"/>
      <c r="G2" s="1"/>
      <c r="H2" s="1"/>
      <c r="I2" s="1"/>
      <c r="J2" s="2"/>
      <c r="K2" s="3"/>
      <c r="L2" s="4"/>
      <c r="M2" s="4"/>
      <c r="N2" s="4"/>
      <c r="O2" s="4"/>
      <c r="P2" s="4"/>
      <c r="Q2" s="4"/>
      <c r="R2" s="4"/>
      <c r="S2" s="4"/>
      <c r="T2" s="4"/>
      <c r="U2" s="4"/>
      <c r="V2" s="4"/>
      <c r="W2" s="4"/>
      <c r="X2" s="4"/>
      <c r="Y2" s="4"/>
      <c r="Z2" s="4"/>
      <c r="AA2" s="4"/>
      <c r="AB2" s="4"/>
    </row>
    <row r="3" spans="1:37" x14ac:dyDescent="0.2">
      <c r="A3" s="4"/>
      <c r="B3" s="1"/>
      <c r="C3" s="1"/>
      <c r="D3" s="1"/>
      <c r="E3" s="1"/>
      <c r="F3" s="1"/>
      <c r="G3" s="1"/>
      <c r="H3" s="1"/>
      <c r="I3" s="1"/>
      <c r="J3" s="2"/>
      <c r="K3" s="3"/>
      <c r="L3" s="4"/>
      <c r="M3" s="4"/>
      <c r="N3" s="4"/>
      <c r="O3" s="4"/>
      <c r="P3" s="4"/>
      <c r="Q3" s="4"/>
      <c r="R3" s="4"/>
      <c r="S3" s="4"/>
      <c r="T3" s="4"/>
      <c r="U3" s="4"/>
      <c r="V3" s="4"/>
      <c r="W3" s="4"/>
      <c r="X3" s="4"/>
      <c r="Y3" s="4"/>
      <c r="Z3" s="4"/>
      <c r="AA3" s="4"/>
      <c r="AB3" s="4"/>
    </row>
    <row r="4" spans="1:37" x14ac:dyDescent="0.2">
      <c r="A4" s="4"/>
      <c r="B4" s="1"/>
      <c r="C4" s="1"/>
      <c r="D4" s="1"/>
      <c r="E4" s="1"/>
      <c r="F4" s="1"/>
      <c r="G4" s="1"/>
      <c r="H4" s="1"/>
      <c r="I4" s="1"/>
      <c r="J4" s="2"/>
      <c r="K4" s="3"/>
      <c r="L4" s="4"/>
      <c r="M4" s="4"/>
      <c r="N4" s="4"/>
      <c r="O4" s="4"/>
      <c r="P4" s="4"/>
      <c r="Q4" s="4"/>
      <c r="R4" s="4"/>
      <c r="S4" s="4"/>
      <c r="T4" s="4"/>
      <c r="U4" s="4"/>
      <c r="V4" s="4"/>
      <c r="W4" s="4"/>
      <c r="X4" s="4"/>
      <c r="Y4" s="4"/>
      <c r="Z4" s="4"/>
      <c r="AA4" s="4"/>
      <c r="AB4" s="4"/>
    </row>
    <row r="5" spans="1:37" x14ac:dyDescent="0.2">
      <c r="A5" s="4"/>
      <c r="B5" s="1"/>
      <c r="C5" s="1"/>
      <c r="D5" s="1"/>
      <c r="E5" s="1"/>
      <c r="F5" s="1"/>
      <c r="G5" s="1"/>
      <c r="H5" s="1"/>
      <c r="I5" s="1"/>
      <c r="J5" s="2"/>
      <c r="K5" s="3"/>
      <c r="L5" s="4"/>
      <c r="M5" s="4"/>
      <c r="N5" s="4"/>
      <c r="O5" s="4"/>
      <c r="P5" s="4"/>
      <c r="Q5" s="4"/>
      <c r="R5" s="4"/>
      <c r="S5" s="4"/>
      <c r="T5" s="4"/>
      <c r="U5" s="4"/>
      <c r="V5" s="4"/>
      <c r="W5" s="4"/>
      <c r="X5" s="4"/>
      <c r="Y5" s="4"/>
      <c r="Z5" s="4"/>
      <c r="AA5" s="4"/>
      <c r="AB5" s="4"/>
    </row>
    <row r="6" spans="1:37" x14ac:dyDescent="0.2">
      <c r="A6" s="4"/>
      <c r="B6" s="1"/>
      <c r="C6" s="1"/>
      <c r="D6" s="1"/>
      <c r="E6" s="1"/>
      <c r="F6" s="1"/>
      <c r="G6" s="1"/>
      <c r="H6" s="1"/>
      <c r="I6" s="1"/>
      <c r="J6" s="2"/>
      <c r="K6" s="3"/>
      <c r="L6" s="4"/>
      <c r="M6" s="4"/>
      <c r="N6" s="4"/>
      <c r="O6" s="4"/>
      <c r="P6" s="4"/>
      <c r="Q6" s="4"/>
      <c r="R6" s="4"/>
      <c r="S6" s="4"/>
      <c r="T6" s="4"/>
      <c r="U6" s="4"/>
      <c r="V6" s="4"/>
      <c r="W6" s="4"/>
      <c r="X6" s="4"/>
      <c r="Y6" s="4"/>
      <c r="Z6" s="4"/>
      <c r="AA6" s="4"/>
      <c r="AB6" s="4"/>
    </row>
    <row r="7" spans="1:37" x14ac:dyDescent="0.2">
      <c r="A7" s="4"/>
      <c r="B7" s="1"/>
      <c r="C7" s="1"/>
      <c r="D7" s="1"/>
      <c r="E7" s="1"/>
      <c r="F7" s="1"/>
      <c r="G7" s="1"/>
      <c r="H7" s="1"/>
      <c r="I7" s="1"/>
      <c r="J7" s="2"/>
      <c r="K7" s="3"/>
      <c r="L7" s="4"/>
      <c r="M7" s="4"/>
      <c r="N7" s="4"/>
      <c r="O7" s="4"/>
      <c r="P7" s="4"/>
      <c r="Q7" s="4"/>
      <c r="R7" s="4"/>
      <c r="S7" s="4"/>
      <c r="T7" s="4"/>
      <c r="U7" s="4"/>
      <c r="V7" s="4"/>
      <c r="W7" s="4"/>
      <c r="X7" s="4"/>
      <c r="Y7" s="4"/>
      <c r="Z7" s="4"/>
      <c r="AA7" s="4"/>
      <c r="AB7" s="4"/>
    </row>
    <row r="8" spans="1:37" x14ac:dyDescent="0.2">
      <c r="A8" s="4"/>
      <c r="B8" s="1"/>
      <c r="C8" s="1"/>
      <c r="D8" s="1"/>
      <c r="E8" s="1"/>
      <c r="F8" s="1"/>
      <c r="G8" s="1"/>
      <c r="H8" s="1"/>
      <c r="I8" s="1"/>
      <c r="J8" s="2"/>
      <c r="K8" s="3"/>
      <c r="L8" s="4"/>
      <c r="M8" s="4"/>
      <c r="N8" s="4"/>
      <c r="O8" s="4"/>
      <c r="P8" s="4"/>
      <c r="Q8" s="4"/>
      <c r="R8" s="4"/>
      <c r="S8" s="4"/>
      <c r="T8" s="4"/>
      <c r="U8" s="4"/>
      <c r="V8" s="4"/>
      <c r="W8" s="4"/>
      <c r="X8" s="4"/>
      <c r="Y8" s="4"/>
      <c r="Z8" s="4"/>
      <c r="AA8" s="4"/>
      <c r="AB8" s="4"/>
      <c r="AK8" s="4"/>
    </row>
    <row r="9" spans="1:37" x14ac:dyDescent="0.2">
      <c r="A9" s="1"/>
      <c r="B9" s="1"/>
      <c r="C9" s="1"/>
      <c r="D9" s="1"/>
      <c r="E9" s="1"/>
      <c r="F9" s="1"/>
      <c r="G9" s="1"/>
      <c r="H9" s="1"/>
      <c r="I9" s="1"/>
      <c r="J9" s="2"/>
      <c r="K9" s="3"/>
      <c r="L9" s="4"/>
      <c r="M9" s="4"/>
      <c r="N9" s="4"/>
      <c r="O9" s="4"/>
      <c r="P9" s="4"/>
      <c r="Q9" s="4"/>
      <c r="R9" s="4"/>
      <c r="S9" s="4"/>
      <c r="T9" s="4"/>
      <c r="U9" s="4"/>
      <c r="V9" s="4"/>
      <c r="W9" s="4"/>
      <c r="X9" s="4"/>
      <c r="Y9" s="4"/>
      <c r="Z9" s="4"/>
      <c r="AA9" s="4"/>
      <c r="AB9" s="4"/>
      <c r="AK9" s="4"/>
    </row>
    <row r="10" spans="1:37" x14ac:dyDescent="0.2">
      <c r="A10" s="2"/>
      <c r="B10" s="2"/>
      <c r="C10" s="2"/>
      <c r="D10" s="2"/>
      <c r="E10" s="2"/>
      <c r="F10" s="2"/>
      <c r="G10" s="2"/>
      <c r="H10" s="2"/>
      <c r="I10" s="2"/>
      <c r="J10" s="2"/>
      <c r="K10" s="3"/>
      <c r="L10" s="4"/>
      <c r="M10" s="4"/>
      <c r="N10" s="4"/>
      <c r="O10" s="4"/>
      <c r="P10" s="4"/>
      <c r="Q10" s="4"/>
      <c r="R10" s="4"/>
      <c r="S10" s="4"/>
      <c r="T10" s="4"/>
      <c r="U10" s="4"/>
      <c r="V10" s="4"/>
      <c r="W10" s="4"/>
      <c r="X10" s="4"/>
      <c r="Y10" s="4"/>
      <c r="Z10" s="4"/>
      <c r="AA10" s="4"/>
      <c r="AB10" s="4"/>
      <c r="AK10" s="4"/>
    </row>
    <row r="11" spans="1:37" ht="5.25" customHeight="1" x14ac:dyDescent="0.2">
      <c r="A11" s="2"/>
      <c r="B11" s="2"/>
      <c r="C11" s="2"/>
      <c r="D11" s="2"/>
      <c r="E11" s="2"/>
      <c r="F11" s="2"/>
      <c r="G11" s="2"/>
      <c r="H11" s="2"/>
      <c r="I11" s="2"/>
      <c r="J11" s="2"/>
      <c r="K11" s="3"/>
      <c r="L11" s="4"/>
      <c r="M11" s="4"/>
      <c r="N11" s="4"/>
      <c r="O11" s="4"/>
      <c r="P11" s="4"/>
      <c r="Q11" s="4"/>
      <c r="R11" s="4"/>
      <c r="S11" s="4"/>
      <c r="T11" s="4"/>
      <c r="U11" s="4"/>
      <c r="V11" s="4"/>
      <c r="W11" s="4"/>
      <c r="X11" s="4"/>
      <c r="Y11" s="4"/>
      <c r="Z11" s="4"/>
      <c r="AA11" s="4"/>
      <c r="AB11" s="4"/>
      <c r="AK11" s="4"/>
    </row>
    <row r="12" spans="1:37" ht="3" customHeight="1" x14ac:dyDescent="0.2">
      <c r="A12" s="2"/>
      <c r="B12" s="2"/>
      <c r="C12" s="2"/>
      <c r="D12" s="2"/>
      <c r="E12" s="2"/>
      <c r="F12" s="2"/>
      <c r="G12" s="2"/>
      <c r="H12" s="2"/>
      <c r="I12" s="2"/>
      <c r="J12" s="2"/>
      <c r="K12" s="3"/>
      <c r="L12" s="4"/>
      <c r="M12" s="4"/>
      <c r="N12" s="4"/>
      <c r="O12" s="4"/>
      <c r="P12" s="4"/>
      <c r="Q12" s="4"/>
      <c r="R12" s="4"/>
      <c r="S12" s="4"/>
      <c r="T12" s="4"/>
      <c r="U12" s="4"/>
      <c r="V12" s="4"/>
      <c r="W12" s="4"/>
      <c r="X12" s="4"/>
      <c r="Y12" s="4"/>
      <c r="Z12" s="4"/>
      <c r="AA12" s="4"/>
      <c r="AB12" s="4"/>
      <c r="AK12" s="4"/>
    </row>
    <row r="13" spans="1:37" ht="3" customHeight="1" x14ac:dyDescent="0.2">
      <c r="A13" s="2"/>
      <c r="B13" s="2"/>
      <c r="C13" s="2"/>
      <c r="D13" s="2"/>
      <c r="E13" s="2"/>
      <c r="F13" s="2"/>
      <c r="G13" s="2"/>
      <c r="H13" s="2"/>
      <c r="I13" s="2"/>
      <c r="J13" s="6"/>
      <c r="K13" s="3"/>
      <c r="L13" s="4"/>
      <c r="M13" s="4"/>
      <c r="N13" s="4"/>
      <c r="O13" s="4"/>
      <c r="P13" s="4"/>
      <c r="Q13" s="4"/>
      <c r="R13" s="4"/>
      <c r="S13" s="4"/>
      <c r="T13" s="4"/>
      <c r="U13" s="4"/>
      <c r="V13" s="4"/>
      <c r="W13" s="4"/>
      <c r="X13" s="4"/>
      <c r="Y13" s="4"/>
      <c r="Z13" s="4"/>
      <c r="AA13" s="4"/>
      <c r="AB13" s="4"/>
      <c r="AK13" s="4"/>
    </row>
    <row r="14" spans="1:37" ht="6.75" customHeight="1" x14ac:dyDescent="0.2">
      <c r="A14" s="2"/>
      <c r="B14" s="2"/>
      <c r="C14" s="2"/>
      <c r="D14" s="2"/>
      <c r="E14" s="2"/>
      <c r="F14" s="2"/>
      <c r="G14" s="2"/>
      <c r="H14" s="2"/>
      <c r="I14" s="2"/>
      <c r="J14" s="6"/>
      <c r="K14" s="3"/>
      <c r="L14" s="4"/>
      <c r="M14" s="4"/>
      <c r="N14" s="4"/>
      <c r="O14" s="4"/>
      <c r="P14" s="4"/>
      <c r="Q14" s="4"/>
      <c r="R14" s="4"/>
      <c r="S14" s="4"/>
      <c r="T14" s="4"/>
      <c r="U14" s="4"/>
      <c r="V14" s="4"/>
      <c r="W14" s="4"/>
      <c r="X14" s="4"/>
      <c r="Y14" s="4"/>
      <c r="Z14" s="4"/>
      <c r="AA14" s="4"/>
      <c r="AB14" s="4"/>
      <c r="AK14" s="4"/>
    </row>
    <row r="15" spans="1:37" ht="37.5" customHeight="1" x14ac:dyDescent="0.2">
      <c r="B15" s="1470" t="s">
        <v>360</v>
      </c>
      <c r="C15" s="1470"/>
      <c r="D15" s="1470"/>
      <c r="E15" s="1470"/>
      <c r="F15" s="1470"/>
      <c r="G15" s="1470"/>
      <c r="H15" s="1470"/>
      <c r="I15" s="1470"/>
      <c r="J15" s="7"/>
      <c r="K15" s="4"/>
      <c r="L15" s="4"/>
      <c r="M15" s="4"/>
      <c r="N15" s="4"/>
      <c r="O15" s="4"/>
      <c r="P15" s="4"/>
      <c r="Q15" s="4"/>
      <c r="R15" s="4"/>
      <c r="S15" s="4"/>
      <c r="T15" s="4"/>
      <c r="U15" s="4"/>
      <c r="V15" s="13"/>
      <c r="W15" s="4"/>
      <c r="X15" s="13"/>
      <c r="Y15" s="4"/>
      <c r="Z15" s="13"/>
      <c r="AA15" s="4"/>
      <c r="AB15" s="13"/>
      <c r="AK15" s="4"/>
    </row>
    <row r="16" spans="1:37" ht="29.25" customHeight="1" x14ac:dyDescent="0.25">
      <c r="A16" s="8"/>
      <c r="B16" s="1471" t="s">
        <v>375</v>
      </c>
      <c r="C16" s="1472"/>
      <c r="D16" s="1472"/>
      <c r="E16" s="1472"/>
      <c r="F16" s="1472"/>
      <c r="G16" s="1472"/>
      <c r="H16" s="1472"/>
      <c r="I16" s="1472"/>
      <c r="J16" s="4"/>
      <c r="K16" s="4"/>
      <c r="L16" s="9"/>
      <c r="M16" s="4"/>
      <c r="N16" s="4"/>
      <c r="O16" s="4"/>
      <c r="P16" s="4"/>
      <c r="Q16" s="4"/>
      <c r="R16" s="4"/>
      <c r="S16" s="4"/>
      <c r="T16" s="4"/>
      <c r="U16" s="4"/>
      <c r="V16" s="15"/>
      <c r="W16" s="9"/>
      <c r="X16" s="15"/>
      <c r="Y16" s="9"/>
      <c r="Z16" s="15"/>
      <c r="AA16" s="9"/>
      <c r="AB16" s="15"/>
      <c r="AK16" s="9"/>
    </row>
    <row r="17" spans="1:37" ht="41.25" customHeight="1" x14ac:dyDescent="0.25">
      <c r="A17" s="10"/>
      <c r="B17" s="10"/>
      <c r="C17" s="1473" t="s">
        <v>473</v>
      </c>
      <c r="D17" s="1473"/>
      <c r="E17" s="1473"/>
      <c r="F17" s="1473"/>
      <c r="G17" s="1473"/>
      <c r="H17" s="1473"/>
      <c r="I17" s="10"/>
      <c r="J17" s="7"/>
      <c r="K17" s="4"/>
      <c r="L17" s="4"/>
      <c r="M17" s="4"/>
      <c r="N17" s="4"/>
      <c r="O17" s="4"/>
      <c r="P17" s="4"/>
      <c r="Q17" s="4"/>
      <c r="R17" s="4"/>
      <c r="S17" s="4"/>
      <c r="T17" s="4"/>
      <c r="U17" s="4"/>
      <c r="V17" s="16"/>
      <c r="W17" s="9"/>
      <c r="X17" s="16"/>
      <c r="Y17" s="9"/>
      <c r="Z17" s="16"/>
      <c r="AA17" s="9"/>
      <c r="AB17" s="16"/>
      <c r="AK17" s="9"/>
    </row>
    <row r="18" spans="1:37" ht="39" customHeight="1" x14ac:dyDescent="0.2">
      <c r="A18" s="10"/>
      <c r="B18" s="10"/>
      <c r="C18" s="1479" t="s">
        <v>406</v>
      </c>
      <c r="D18" s="1479"/>
      <c r="E18" s="1479"/>
      <c r="F18" s="1479"/>
      <c r="G18" s="1479"/>
      <c r="H18" s="1479"/>
      <c r="I18" s="10"/>
      <c r="J18" s="7"/>
      <c r="K18" s="4"/>
      <c r="L18" s="4"/>
      <c r="M18" s="4"/>
      <c r="N18" s="4"/>
      <c r="O18" s="4"/>
      <c r="P18" s="4"/>
      <c r="Q18" s="4"/>
      <c r="R18" s="4"/>
      <c r="S18" s="4"/>
      <c r="T18" s="4"/>
      <c r="U18" s="4"/>
      <c r="V18" s="16"/>
      <c r="W18" s="9"/>
      <c r="X18" s="16"/>
      <c r="Y18" s="9"/>
      <c r="Z18" s="16"/>
      <c r="AA18" s="9"/>
      <c r="AB18" s="16"/>
      <c r="AK18" s="9"/>
    </row>
    <row r="19" spans="1:37" ht="7.5" customHeight="1" x14ac:dyDescent="0.2">
      <c r="A19" s="10"/>
      <c r="B19" s="10"/>
      <c r="C19" s="10"/>
      <c r="D19" s="10"/>
      <c r="E19" s="10"/>
      <c r="F19" s="10"/>
      <c r="G19" s="10"/>
      <c r="H19" s="10"/>
      <c r="I19" s="10"/>
      <c r="J19" s="7"/>
      <c r="K19" s="4"/>
      <c r="L19" s="4"/>
      <c r="M19" s="4"/>
      <c r="N19" s="4"/>
      <c r="O19" s="4"/>
      <c r="P19" s="4"/>
      <c r="Q19" s="4"/>
      <c r="R19" s="4"/>
      <c r="S19" s="4"/>
      <c r="T19" s="4"/>
      <c r="U19" s="4"/>
      <c r="V19" s="16"/>
      <c r="W19" s="9"/>
      <c r="X19" s="16"/>
      <c r="Y19" s="9"/>
      <c r="Z19" s="16"/>
      <c r="AA19" s="9"/>
      <c r="AB19" s="16"/>
      <c r="AK19" s="9"/>
    </row>
    <row r="20" spans="1:37" ht="12.75" customHeight="1" x14ac:dyDescent="0.2">
      <c r="A20" s="11"/>
      <c r="B20" s="1474" t="s">
        <v>441</v>
      </c>
      <c r="C20" s="1475"/>
      <c r="D20" s="1475"/>
      <c r="E20" s="1475"/>
      <c r="F20" s="1475"/>
      <c r="G20" s="1475"/>
      <c r="H20" s="1475"/>
      <c r="I20" s="1475"/>
      <c r="J20" s="12"/>
      <c r="K20" s="4"/>
      <c r="L20" s="4"/>
      <c r="M20" s="4"/>
      <c r="N20" s="4"/>
      <c r="O20" s="4"/>
      <c r="P20" s="4"/>
      <c r="Q20" s="4"/>
      <c r="R20" s="4"/>
      <c r="S20" s="4"/>
      <c r="T20" s="4"/>
      <c r="U20" s="4"/>
      <c r="V20" s="4"/>
      <c r="W20" s="4"/>
      <c r="X20" s="4"/>
      <c r="Y20" s="4"/>
      <c r="Z20" s="4"/>
      <c r="AA20" s="4"/>
      <c r="AB20" s="4"/>
      <c r="AK20" s="4"/>
    </row>
    <row r="21" spans="1:37" x14ac:dyDescent="0.2">
      <c r="A21" s="11"/>
      <c r="B21" s="1476"/>
      <c r="C21" s="1476"/>
      <c r="D21" s="1476"/>
      <c r="E21" s="1476"/>
      <c r="F21" s="1476"/>
      <c r="G21" s="1476"/>
      <c r="H21" s="1476"/>
      <c r="I21" s="1476"/>
      <c r="J21" s="12"/>
      <c r="K21" s="4"/>
      <c r="L21" s="4"/>
      <c r="M21" s="4"/>
      <c r="N21" s="4"/>
      <c r="O21" s="4"/>
      <c r="P21" s="4"/>
      <c r="Q21" s="4"/>
      <c r="R21" s="4"/>
      <c r="S21" s="4"/>
      <c r="T21" s="4"/>
      <c r="U21" s="4"/>
      <c r="V21" s="4"/>
      <c r="W21" s="4"/>
      <c r="X21" s="4"/>
      <c r="Y21" s="4"/>
      <c r="Z21" s="4"/>
      <c r="AA21" s="4"/>
      <c r="AB21" s="4"/>
      <c r="AK21" s="4"/>
    </row>
    <row r="22" spans="1:37" x14ac:dyDescent="0.2">
      <c r="A22" s="11"/>
      <c r="B22" s="1476"/>
      <c r="C22" s="1476"/>
      <c r="D22" s="1476"/>
      <c r="E22" s="1476"/>
      <c r="F22" s="1476"/>
      <c r="G22" s="1476"/>
      <c r="H22" s="1476"/>
      <c r="I22" s="1476"/>
      <c r="J22" s="12"/>
      <c r="K22" s="4"/>
      <c r="L22" s="4"/>
      <c r="M22" s="13"/>
      <c r="N22" s="4"/>
      <c r="O22" s="4"/>
      <c r="P22" s="4"/>
      <c r="Q22" s="4"/>
      <c r="R22" s="4"/>
      <c r="S22" s="4"/>
      <c r="T22" s="4"/>
      <c r="U22" s="4"/>
      <c r="V22" s="4"/>
      <c r="W22" s="4"/>
      <c r="X22" s="4"/>
      <c r="Y22" s="4"/>
      <c r="Z22" s="4"/>
      <c r="AA22" s="4"/>
      <c r="AB22" s="4"/>
      <c r="AK22" s="4"/>
    </row>
    <row r="23" spans="1:37" ht="12.75" customHeight="1" x14ac:dyDescent="0.2">
      <c r="A23" s="11"/>
      <c r="B23" s="1476"/>
      <c r="C23" s="1476"/>
      <c r="D23" s="1476"/>
      <c r="E23" s="1476"/>
      <c r="F23" s="1476"/>
      <c r="G23" s="1476"/>
      <c r="H23" s="1476"/>
      <c r="I23" s="1476"/>
      <c r="J23" s="12"/>
      <c r="K23" s="4"/>
      <c r="L23" s="14"/>
      <c r="M23" s="15"/>
      <c r="N23" s="9"/>
      <c r="O23" s="4"/>
      <c r="P23" s="4"/>
      <c r="Q23" s="4"/>
      <c r="R23" s="4"/>
      <c r="S23" s="4"/>
      <c r="T23" s="4"/>
      <c r="U23" s="4"/>
      <c r="V23" s="4"/>
      <c r="W23" s="4"/>
      <c r="X23" s="4"/>
      <c r="Y23" s="4"/>
      <c r="Z23" s="4"/>
      <c r="AA23" s="4"/>
      <c r="AB23" s="4"/>
      <c r="AK23" s="4"/>
    </row>
    <row r="24" spans="1:37" ht="6.75" customHeight="1" x14ac:dyDescent="0.2">
      <c r="A24" s="11"/>
      <c r="B24" s="1477"/>
      <c r="C24" s="1477"/>
      <c r="D24" s="1477"/>
      <c r="E24" s="1477"/>
      <c r="F24" s="1477"/>
      <c r="G24" s="1477"/>
      <c r="H24" s="1477"/>
      <c r="I24" s="1477"/>
      <c r="J24" s="12"/>
      <c r="K24" s="4"/>
      <c r="L24" s="14"/>
      <c r="M24" s="16"/>
      <c r="N24" s="9"/>
      <c r="O24" s="4"/>
      <c r="P24" s="4"/>
      <c r="Q24" s="4"/>
      <c r="R24" s="4"/>
      <c r="S24" s="4"/>
      <c r="T24" s="4"/>
      <c r="U24" s="4"/>
      <c r="V24" s="4"/>
      <c r="W24" s="4"/>
      <c r="X24" s="4"/>
      <c r="Y24" s="4"/>
      <c r="Z24" s="4"/>
      <c r="AA24" s="4"/>
      <c r="AB24" s="4"/>
      <c r="AK24" s="4"/>
    </row>
    <row r="25" spans="1:37" ht="21.75" customHeight="1" x14ac:dyDescent="0.2">
      <c r="A25" s="17"/>
      <c r="B25" s="18"/>
      <c r="C25" s="19"/>
      <c r="D25" s="19"/>
      <c r="E25" s="19"/>
      <c r="F25" s="19"/>
      <c r="G25" s="19"/>
      <c r="H25" s="19"/>
      <c r="I25" s="19"/>
      <c r="J25" s="20"/>
      <c r="K25" s="4"/>
      <c r="L25" s="14"/>
      <c r="M25" s="16"/>
      <c r="N25" s="9"/>
      <c r="O25" s="4"/>
      <c r="P25" s="4"/>
      <c r="Q25" s="4"/>
      <c r="R25" s="4"/>
      <c r="S25" s="4"/>
      <c r="T25" s="4"/>
      <c r="U25" s="4"/>
      <c r="V25" s="4"/>
      <c r="W25" s="4"/>
      <c r="X25" s="4"/>
      <c r="Y25" s="4"/>
      <c r="Z25" s="4"/>
      <c r="AA25" s="4"/>
      <c r="AB25" s="4"/>
      <c r="AK25" s="4"/>
    </row>
    <row r="26" spans="1:37" ht="18" customHeight="1" x14ac:dyDescent="0.2">
      <c r="A26" s="21"/>
      <c r="B26" s="22"/>
      <c r="C26" s="22"/>
      <c r="D26" s="22"/>
      <c r="E26" s="22"/>
      <c r="F26" s="22"/>
      <c r="G26" s="22"/>
      <c r="H26" s="22"/>
      <c r="I26" s="22"/>
      <c r="J26" s="23"/>
      <c r="K26" s="4"/>
      <c r="L26" s="14"/>
      <c r="M26" s="16"/>
      <c r="N26" s="9"/>
      <c r="O26" s="4"/>
      <c r="P26" s="4"/>
      <c r="Q26" s="4"/>
      <c r="R26" s="4"/>
      <c r="S26" s="4"/>
      <c r="T26" s="4"/>
      <c r="U26" s="4"/>
      <c r="V26" s="4"/>
      <c r="W26" s="4"/>
      <c r="X26" s="4"/>
      <c r="Y26" s="4"/>
      <c r="Z26" s="4"/>
      <c r="AA26" s="4"/>
      <c r="AB26" s="4"/>
      <c r="AK26" s="4"/>
    </row>
    <row r="27" spans="1:37" ht="48.75" customHeight="1" x14ac:dyDescent="0.2">
      <c r="A27" s="11"/>
      <c r="B27" s="1478" t="s">
        <v>286</v>
      </c>
      <c r="C27" s="1478"/>
      <c r="D27" s="1478"/>
      <c r="E27" s="1478"/>
      <c r="F27" s="1478"/>
      <c r="G27" s="1478"/>
      <c r="H27" s="1478"/>
      <c r="I27" s="1478"/>
      <c r="J27" s="12"/>
      <c r="K27" s="4"/>
      <c r="L27" s="4"/>
      <c r="M27" s="4"/>
      <c r="N27" s="4"/>
      <c r="O27" s="4"/>
      <c r="P27" s="4"/>
      <c r="Q27" s="4"/>
      <c r="R27" s="4"/>
      <c r="S27" s="4"/>
      <c r="T27" s="4"/>
      <c r="U27" s="4"/>
      <c r="V27" s="4"/>
      <c r="W27" s="4"/>
      <c r="X27" s="4"/>
      <c r="Y27" s="4"/>
      <c r="Z27" s="4"/>
      <c r="AA27" s="4"/>
      <c r="AB27" s="4"/>
      <c r="AK27" s="4"/>
    </row>
    <row r="28" spans="1:37" ht="10.5" customHeight="1" x14ac:dyDescent="0.2">
      <c r="A28" s="11"/>
      <c r="B28" s="24"/>
      <c r="C28" s="25"/>
      <c r="D28" s="24"/>
      <c r="E28" s="24"/>
      <c r="F28" s="24"/>
      <c r="G28" s="24"/>
      <c r="H28" s="24"/>
      <c r="I28" s="24"/>
      <c r="J28" s="12"/>
      <c r="K28" s="4"/>
      <c r="L28" s="4"/>
      <c r="M28" s="4"/>
      <c r="N28" s="4"/>
      <c r="O28" s="4"/>
      <c r="P28" s="4"/>
      <c r="Q28" s="4"/>
      <c r="R28" s="4"/>
      <c r="S28" s="4"/>
      <c r="T28" s="4"/>
      <c r="U28" s="4"/>
      <c r="V28" s="13"/>
      <c r="W28" s="4"/>
      <c r="X28" s="13"/>
      <c r="Y28" s="4"/>
      <c r="Z28" s="13"/>
      <c r="AA28" s="4"/>
      <c r="AB28" s="13"/>
      <c r="AK28" s="4"/>
    </row>
    <row r="29" spans="1:37" ht="33" customHeight="1" x14ac:dyDescent="0.2">
      <c r="A29" s="11"/>
      <c r="B29" s="11"/>
      <c r="C29" s="11"/>
      <c r="D29" s="11"/>
      <c r="E29" s="11"/>
      <c r="F29" s="11"/>
      <c r="G29" s="11"/>
      <c r="H29" s="11"/>
      <c r="I29" s="11"/>
      <c r="J29" s="12"/>
      <c r="K29" s="4"/>
      <c r="L29" s="4"/>
      <c r="M29" s="4"/>
      <c r="N29" s="4"/>
      <c r="O29" s="4"/>
      <c r="P29" s="4"/>
      <c r="Q29" s="4"/>
      <c r="R29" s="4"/>
      <c r="S29" s="4"/>
      <c r="T29" s="4"/>
      <c r="U29" s="4"/>
      <c r="V29" s="15"/>
      <c r="W29" s="9"/>
      <c r="X29" s="15"/>
      <c r="Y29" s="9"/>
      <c r="Z29" s="15"/>
      <c r="AA29" s="9"/>
      <c r="AB29" s="15"/>
      <c r="AK29" s="9"/>
    </row>
    <row r="30" spans="1:37" ht="13.15" customHeight="1" x14ac:dyDescent="0.2">
      <c r="A30" s="11"/>
      <c r="B30" s="1462" t="s">
        <v>0</v>
      </c>
      <c r="C30" s="1462"/>
      <c r="D30" s="1463"/>
      <c r="E30" s="11"/>
      <c r="F30" s="11"/>
      <c r="G30" s="1466" t="s">
        <v>1</v>
      </c>
      <c r="H30" s="1466"/>
      <c r="I30" s="1467"/>
      <c r="J30" s="12"/>
      <c r="K30" s="4"/>
      <c r="L30" s="4"/>
      <c r="M30" s="4"/>
      <c r="N30" s="4"/>
      <c r="O30" s="4"/>
      <c r="P30" s="4"/>
      <c r="Q30" s="4"/>
      <c r="R30" s="4"/>
      <c r="S30" s="4"/>
      <c r="T30" s="4"/>
      <c r="U30" s="4"/>
      <c r="V30" s="16"/>
      <c r="W30" s="9"/>
      <c r="X30" s="16"/>
      <c r="Y30" s="9"/>
      <c r="Z30" s="16"/>
      <c r="AA30" s="9"/>
      <c r="AB30" s="16"/>
      <c r="AK30" s="9"/>
    </row>
    <row r="31" spans="1:37" ht="13.15" customHeight="1" thickBot="1" x14ac:dyDescent="0.25">
      <c r="A31" s="11"/>
      <c r="B31" s="1464"/>
      <c r="C31" s="1464"/>
      <c r="D31" s="1465"/>
      <c r="E31" s="11"/>
      <c r="F31" s="11"/>
      <c r="G31" s="1468"/>
      <c r="H31" s="1468"/>
      <c r="I31" s="1469"/>
      <c r="J31" s="12"/>
      <c r="K31" s="4"/>
      <c r="L31" s="4"/>
      <c r="M31" s="13"/>
      <c r="N31" s="4"/>
      <c r="O31" s="4"/>
      <c r="P31" s="13"/>
      <c r="Q31" s="4"/>
      <c r="R31" s="4"/>
      <c r="S31" s="4"/>
      <c r="T31" s="4"/>
      <c r="U31" s="4"/>
      <c r="V31" s="16"/>
      <c r="W31" s="9"/>
      <c r="X31" s="16"/>
      <c r="Y31" s="9"/>
      <c r="Z31" s="16"/>
      <c r="AA31" s="9"/>
      <c r="AB31" s="16"/>
      <c r="AK31" s="9"/>
    </row>
    <row r="32" spans="1:37" ht="45" customHeight="1" thickTop="1" x14ac:dyDescent="0.2">
      <c r="A32" s="11"/>
      <c r="B32" s="11"/>
      <c r="C32" s="11"/>
      <c r="D32" s="12"/>
      <c r="E32" s="12"/>
      <c r="F32" s="12"/>
      <c r="G32" s="12"/>
      <c r="H32" s="12"/>
      <c r="I32" s="12"/>
      <c r="J32" s="12"/>
      <c r="K32" s="4"/>
      <c r="L32" s="14"/>
      <c r="M32" s="15"/>
      <c r="N32" s="4"/>
      <c r="O32" s="14"/>
      <c r="P32" s="15"/>
      <c r="Q32" s="4"/>
      <c r="R32" s="14"/>
      <c r="S32" s="4"/>
      <c r="T32" s="4"/>
      <c r="U32" s="4"/>
      <c r="V32" s="16"/>
      <c r="W32" s="9"/>
      <c r="X32" s="16"/>
      <c r="Y32" s="9"/>
      <c r="Z32" s="16"/>
      <c r="AA32" s="9"/>
      <c r="AB32" s="16"/>
      <c r="AK32" s="9"/>
    </row>
    <row r="33" spans="1:36" ht="31.5" customHeight="1" x14ac:dyDescent="0.2">
      <c r="A33" s="11"/>
      <c r="B33" s="26"/>
      <c r="C33" s="11"/>
      <c r="D33" s="12"/>
      <c r="E33" s="12"/>
      <c r="F33" s="12"/>
      <c r="G33" s="12"/>
      <c r="H33" s="12"/>
      <c r="I33" s="12"/>
      <c r="J33" s="12"/>
      <c r="K33" s="4"/>
      <c r="L33" s="14"/>
      <c r="M33" s="16"/>
      <c r="N33" s="4"/>
      <c r="O33" s="14"/>
      <c r="P33" s="16"/>
      <c r="Q33" s="4"/>
      <c r="R33" s="14"/>
      <c r="S33" s="4"/>
      <c r="T33" s="4"/>
      <c r="U33" s="4"/>
      <c r="V33" s="4"/>
      <c r="W33" s="4"/>
      <c r="X33" s="4"/>
      <c r="Y33" s="4"/>
      <c r="Z33" s="4"/>
      <c r="AA33" s="4"/>
      <c r="AB33" s="4"/>
    </row>
    <row r="34" spans="1:36" s="30" customFormat="1" ht="17.25" customHeight="1" x14ac:dyDescent="0.2">
      <c r="A34" s="27"/>
      <c r="B34" s="1480" t="s">
        <v>2</v>
      </c>
      <c r="C34" s="1480"/>
      <c r="D34" s="1481" t="s">
        <v>442</v>
      </c>
      <c r="E34" s="1481"/>
      <c r="F34" s="1481"/>
      <c r="G34" s="1481"/>
      <c r="H34" s="1481"/>
      <c r="I34" s="1482"/>
      <c r="J34" s="28"/>
      <c r="K34" s="4"/>
      <c r="L34" s="14"/>
      <c r="M34" s="16"/>
      <c r="N34" s="4"/>
      <c r="O34" s="14"/>
      <c r="P34" s="16"/>
      <c r="Q34" s="4"/>
      <c r="R34" s="14"/>
      <c r="S34" s="29"/>
      <c r="T34" s="29"/>
      <c r="U34" s="29"/>
      <c r="V34" s="29"/>
      <c r="W34" s="29"/>
      <c r="X34" s="29"/>
      <c r="Y34" s="29"/>
      <c r="Z34" s="29"/>
      <c r="AA34" s="29"/>
      <c r="AB34" s="29"/>
      <c r="AC34" s="4"/>
      <c r="AD34" s="4"/>
      <c r="AE34" s="4"/>
      <c r="AF34" s="4"/>
      <c r="AG34" s="16"/>
      <c r="AH34" s="4"/>
      <c r="AI34" s="4"/>
      <c r="AJ34" s="4"/>
    </row>
    <row r="35" spans="1:36" s="30" customFormat="1" ht="34.5" customHeight="1" x14ac:dyDescent="0.2">
      <c r="A35" s="31"/>
      <c r="B35" s="1480" t="s">
        <v>3</v>
      </c>
      <c r="C35" s="1480"/>
      <c r="D35" s="1481" t="s">
        <v>443</v>
      </c>
      <c r="E35" s="1481"/>
      <c r="F35" s="1481"/>
      <c r="G35" s="1481"/>
      <c r="H35" s="1481"/>
      <c r="I35" s="1482"/>
      <c r="J35" s="32"/>
      <c r="K35" s="4"/>
      <c r="L35" s="4"/>
      <c r="M35" s="4"/>
      <c r="N35" s="4"/>
      <c r="O35" s="4"/>
      <c r="P35" s="4"/>
      <c r="Q35" s="4"/>
      <c r="R35" s="4"/>
      <c r="S35" s="29"/>
      <c r="T35" s="29"/>
      <c r="U35" s="29"/>
      <c r="V35" s="29"/>
      <c r="W35" s="29"/>
      <c r="X35" s="29"/>
      <c r="Y35" s="29"/>
      <c r="Z35" s="29"/>
      <c r="AA35" s="29"/>
      <c r="AB35" s="29"/>
      <c r="AC35" s="4"/>
      <c r="AD35" s="4"/>
      <c r="AE35" s="4"/>
      <c r="AF35" s="4"/>
      <c r="AG35" s="16"/>
      <c r="AH35" s="4"/>
      <c r="AI35" s="4"/>
      <c r="AJ35" s="4"/>
    </row>
    <row r="36" spans="1:36" ht="7.5" customHeight="1" x14ac:dyDescent="0.2">
      <c r="A36" s="11"/>
      <c r="B36" s="33"/>
      <c r="C36" s="33"/>
      <c r="D36" s="1483"/>
      <c r="E36" s="1483"/>
      <c r="F36" s="1483"/>
      <c r="G36" s="1483"/>
      <c r="H36" s="11"/>
      <c r="I36" s="11"/>
      <c r="J36" s="12"/>
      <c r="K36" s="4"/>
      <c r="L36" s="4"/>
      <c r="M36" s="4"/>
      <c r="N36" s="4"/>
      <c r="O36" s="4"/>
      <c r="P36" s="4"/>
      <c r="Q36" s="4"/>
      <c r="R36" s="4"/>
      <c r="S36" s="4"/>
      <c r="T36" s="4"/>
      <c r="U36" s="4"/>
      <c r="V36" s="4"/>
      <c r="W36" s="4"/>
      <c r="X36" s="4"/>
      <c r="Y36" s="4"/>
      <c r="Z36" s="4"/>
      <c r="AA36" s="4"/>
      <c r="AB36" s="4"/>
    </row>
    <row r="37" spans="1:36" x14ac:dyDescent="0.2">
      <c r="A37" s="11"/>
      <c r="B37" s="1480"/>
      <c r="C37" s="1480"/>
      <c r="D37" s="1481" t="s">
        <v>444</v>
      </c>
      <c r="E37" s="1481"/>
      <c r="F37" s="1481"/>
      <c r="G37" s="1481"/>
      <c r="H37" s="1481"/>
      <c r="I37" s="1482"/>
      <c r="J37" s="12"/>
      <c r="K37" s="4"/>
      <c r="L37" s="4"/>
      <c r="M37" s="4"/>
      <c r="N37" s="4"/>
      <c r="O37" s="4"/>
      <c r="P37" s="4"/>
      <c r="Q37" s="4"/>
      <c r="R37" s="4"/>
      <c r="S37" s="4"/>
      <c r="T37" s="4"/>
      <c r="U37" s="4"/>
      <c r="V37" s="4"/>
      <c r="W37" s="4"/>
      <c r="X37" s="4"/>
      <c r="Y37" s="4"/>
      <c r="Z37" s="4"/>
      <c r="AA37" s="4"/>
      <c r="AB37" s="4"/>
    </row>
    <row r="38" spans="1:36" ht="35.25" customHeight="1" x14ac:dyDescent="0.2">
      <c r="A38" s="11"/>
      <c r="B38" s="1480" t="s">
        <v>3</v>
      </c>
      <c r="C38" s="1480"/>
      <c r="D38" s="1481" t="s">
        <v>474</v>
      </c>
      <c r="E38" s="1481"/>
      <c r="F38" s="1481"/>
      <c r="G38" s="1481"/>
      <c r="H38" s="1481"/>
      <c r="I38" s="1482"/>
      <c r="J38" s="12"/>
      <c r="K38" s="4"/>
      <c r="L38" s="4"/>
      <c r="M38" s="4"/>
      <c r="N38" s="4"/>
      <c r="O38" s="4"/>
      <c r="P38" s="4"/>
      <c r="Q38" s="4"/>
      <c r="R38" s="4"/>
      <c r="S38" s="4"/>
      <c r="T38" s="4"/>
      <c r="U38" s="4"/>
      <c r="V38" s="4"/>
      <c r="W38" s="4"/>
      <c r="X38" s="4"/>
      <c r="Y38" s="4"/>
      <c r="Z38" s="4"/>
      <c r="AA38" s="4"/>
      <c r="AB38" s="4"/>
    </row>
    <row r="39" spans="1:36" x14ac:dyDescent="0.2">
      <c r="A39" s="34"/>
      <c r="B39" s="34"/>
      <c r="C39" s="34"/>
      <c r="D39" s="34"/>
      <c r="E39" s="34"/>
      <c r="F39" s="34"/>
      <c r="G39" s="34"/>
      <c r="H39" s="34"/>
      <c r="I39" s="34"/>
      <c r="J39" s="35"/>
      <c r="K39" s="4"/>
      <c r="L39" s="4"/>
      <c r="M39" s="4"/>
      <c r="N39" s="4"/>
      <c r="O39" s="4"/>
      <c r="P39" s="4"/>
      <c r="Q39" s="4"/>
      <c r="R39" s="4"/>
      <c r="S39" s="4"/>
      <c r="T39" s="4"/>
      <c r="U39" s="4"/>
      <c r="V39" s="4"/>
      <c r="W39" s="4"/>
      <c r="X39" s="4"/>
      <c r="Y39" s="4"/>
      <c r="Z39" s="4"/>
      <c r="AA39" s="4"/>
      <c r="AB39" s="4"/>
    </row>
    <row r="40" spans="1:36" x14ac:dyDescent="0.2">
      <c r="A40" s="34"/>
      <c r="B40" s="34"/>
      <c r="C40" s="34"/>
      <c r="D40" s="34"/>
      <c r="E40" s="34"/>
      <c r="F40" s="34"/>
      <c r="G40" s="34"/>
      <c r="H40" s="34"/>
      <c r="I40" s="34"/>
      <c r="J40" s="35"/>
      <c r="K40" s="4"/>
      <c r="L40" s="4"/>
      <c r="M40" s="4"/>
      <c r="N40" s="4"/>
      <c r="O40" s="4"/>
      <c r="P40" s="4"/>
      <c r="Q40" s="4"/>
      <c r="R40" s="4"/>
      <c r="S40" s="4"/>
      <c r="T40" s="4"/>
      <c r="U40" s="4"/>
      <c r="V40" s="4"/>
      <c r="W40" s="4"/>
      <c r="X40" s="4"/>
      <c r="Y40" s="4"/>
      <c r="Z40" s="4"/>
      <c r="AA40" s="4"/>
      <c r="AB40" s="4"/>
    </row>
    <row r="41" spans="1:36" x14ac:dyDescent="0.2">
      <c r="A41" s="34"/>
      <c r="B41" s="34"/>
      <c r="C41" s="34"/>
      <c r="D41" s="34"/>
      <c r="E41" s="34"/>
      <c r="F41" s="34"/>
      <c r="G41" s="34"/>
      <c r="H41" s="34"/>
      <c r="I41" s="34"/>
      <c r="J41" s="35"/>
      <c r="K41" s="4"/>
      <c r="L41" s="4"/>
      <c r="M41" s="4"/>
      <c r="N41" s="4"/>
      <c r="O41" s="4"/>
      <c r="P41" s="4"/>
      <c r="Q41" s="4"/>
      <c r="R41" s="4"/>
      <c r="S41" s="4"/>
      <c r="T41" s="4"/>
      <c r="U41" s="4"/>
      <c r="V41" s="4"/>
      <c r="W41" s="4"/>
      <c r="X41" s="4"/>
      <c r="Y41" s="4"/>
      <c r="Z41" s="4"/>
      <c r="AA41" s="4"/>
      <c r="AB41" s="4"/>
    </row>
    <row r="42" spans="1:36" x14ac:dyDescent="0.2">
      <c r="A42" s="34"/>
      <c r="B42" s="34"/>
      <c r="C42" s="34"/>
      <c r="D42" s="34"/>
      <c r="E42" s="34"/>
      <c r="F42" s="34"/>
      <c r="G42" s="34"/>
      <c r="H42" s="34"/>
      <c r="I42" s="34"/>
      <c r="J42" s="35"/>
      <c r="K42" s="4"/>
      <c r="L42" s="4"/>
      <c r="M42" s="4"/>
      <c r="N42" s="4"/>
      <c r="O42" s="4"/>
      <c r="P42" s="4"/>
      <c r="Q42" s="4"/>
      <c r="R42" s="4"/>
      <c r="S42" s="4"/>
      <c r="T42" s="4"/>
      <c r="U42" s="4"/>
      <c r="V42" s="4"/>
      <c r="W42" s="4"/>
      <c r="X42" s="4"/>
      <c r="Y42" s="4"/>
      <c r="Z42" s="4"/>
      <c r="AA42" s="4"/>
      <c r="AB42" s="4"/>
    </row>
    <row r="43" spans="1:36" x14ac:dyDescent="0.2">
      <c r="A43" s="34"/>
      <c r="B43" s="34"/>
      <c r="C43" s="34"/>
      <c r="D43" s="34"/>
      <c r="E43" s="34"/>
      <c r="F43" s="34"/>
      <c r="G43" s="34"/>
      <c r="H43" s="34"/>
      <c r="I43" s="34"/>
      <c r="J43" s="35"/>
      <c r="K43" s="4"/>
      <c r="L43" s="4"/>
      <c r="M43" s="4"/>
      <c r="N43" s="4"/>
      <c r="O43" s="4"/>
      <c r="P43" s="4"/>
      <c r="Q43" s="4"/>
      <c r="R43" s="4"/>
      <c r="S43" s="4"/>
      <c r="T43" s="4"/>
      <c r="U43" s="4"/>
      <c r="V43" s="4"/>
      <c r="W43" s="4"/>
      <c r="X43" s="4"/>
      <c r="Y43" s="4"/>
      <c r="Z43" s="4"/>
      <c r="AA43" s="4"/>
      <c r="AB43" s="4"/>
    </row>
    <row r="44" spans="1:36" x14ac:dyDescent="0.2">
      <c r="A44" s="34"/>
      <c r="B44" s="34"/>
      <c r="C44" s="34"/>
      <c r="D44" s="34"/>
      <c r="E44" s="34"/>
      <c r="F44" s="34"/>
      <c r="G44" s="34"/>
      <c r="H44" s="34"/>
      <c r="I44" s="34"/>
      <c r="J44" s="35"/>
      <c r="K44" s="4"/>
      <c r="L44" s="4"/>
      <c r="M44" s="4"/>
      <c r="N44" s="4"/>
      <c r="O44" s="4"/>
      <c r="P44" s="4"/>
      <c r="Q44" s="4"/>
      <c r="R44" s="4"/>
      <c r="S44" s="4"/>
      <c r="T44" s="4"/>
      <c r="U44" s="4"/>
      <c r="V44" s="4"/>
      <c r="W44" s="4"/>
      <c r="X44" s="4"/>
      <c r="Y44" s="4"/>
      <c r="Z44" s="4"/>
      <c r="AA44" s="4"/>
      <c r="AB44" s="4"/>
    </row>
    <row r="45" spans="1:36" x14ac:dyDescent="0.2">
      <c r="A45" s="34"/>
      <c r="B45" s="34"/>
      <c r="C45" s="34"/>
      <c r="D45" s="34"/>
      <c r="E45" s="34"/>
      <c r="F45" s="34"/>
      <c r="G45" s="34"/>
      <c r="H45" s="34"/>
      <c r="I45" s="34"/>
      <c r="J45" s="35"/>
      <c r="K45" s="4"/>
      <c r="L45" s="4"/>
      <c r="M45" s="4"/>
      <c r="N45" s="4"/>
      <c r="O45" s="4"/>
      <c r="P45" s="4"/>
      <c r="Q45" s="4"/>
      <c r="R45" s="4"/>
      <c r="S45" s="4"/>
      <c r="T45" s="4"/>
      <c r="U45" s="4"/>
      <c r="V45" s="4"/>
      <c r="W45" s="4"/>
      <c r="X45" s="4"/>
      <c r="Y45" s="4"/>
      <c r="Z45" s="4"/>
      <c r="AA45" s="4"/>
      <c r="AB45" s="4"/>
    </row>
    <row r="46" spans="1:36" x14ac:dyDescent="0.2">
      <c r="A46" s="34"/>
      <c r="B46" s="34"/>
      <c r="C46" s="34"/>
      <c r="D46" s="34"/>
      <c r="E46" s="34"/>
      <c r="F46" s="34"/>
      <c r="G46" s="34"/>
      <c r="H46" s="34"/>
      <c r="I46" s="34"/>
      <c r="J46" s="35"/>
      <c r="K46" s="4"/>
      <c r="L46" s="4"/>
      <c r="M46" s="4"/>
      <c r="N46" s="4"/>
      <c r="O46" s="4"/>
      <c r="P46" s="4"/>
      <c r="Q46" s="4"/>
      <c r="R46" s="4"/>
      <c r="S46" s="4"/>
      <c r="T46" s="4"/>
      <c r="U46" s="4"/>
      <c r="V46" s="4"/>
      <c r="W46" s="4"/>
      <c r="X46" s="4"/>
      <c r="Y46" s="4"/>
      <c r="Z46" s="4"/>
      <c r="AA46" s="4"/>
      <c r="AB46" s="4"/>
    </row>
    <row r="47" spans="1:36" x14ac:dyDescent="0.2">
      <c r="A47" s="34"/>
      <c r="B47" s="34"/>
      <c r="C47" s="34"/>
      <c r="D47" s="34"/>
      <c r="E47" s="34"/>
      <c r="F47" s="34"/>
      <c r="G47" s="34"/>
      <c r="H47" s="34"/>
      <c r="I47" s="34"/>
      <c r="J47" s="35"/>
      <c r="K47" s="4"/>
      <c r="L47" s="4"/>
      <c r="M47" s="4"/>
      <c r="N47" s="4"/>
      <c r="O47" s="4"/>
      <c r="P47" s="4"/>
      <c r="Q47" s="4"/>
      <c r="R47" s="4"/>
      <c r="S47" s="4"/>
      <c r="T47" s="4"/>
      <c r="U47" s="4"/>
      <c r="V47" s="4"/>
      <c r="W47" s="4"/>
      <c r="X47" s="4"/>
      <c r="Y47" s="4"/>
      <c r="Z47" s="4"/>
      <c r="AA47" s="4"/>
      <c r="AB47" s="4"/>
    </row>
    <row r="48" spans="1:36" x14ac:dyDescent="0.2">
      <c r="A48" s="34"/>
      <c r="B48" s="34"/>
      <c r="C48" s="34"/>
      <c r="D48" s="34"/>
      <c r="E48" s="34"/>
      <c r="F48" s="34"/>
      <c r="G48" s="34"/>
      <c r="H48" s="34"/>
      <c r="I48" s="34"/>
      <c r="J48" s="35"/>
      <c r="K48" s="4"/>
      <c r="L48" s="4"/>
      <c r="M48" s="4"/>
      <c r="N48" s="4"/>
      <c r="O48" s="4"/>
      <c r="P48" s="4"/>
      <c r="Q48" s="4"/>
      <c r="R48" s="4"/>
      <c r="S48" s="4"/>
      <c r="T48" s="4"/>
      <c r="U48" s="4"/>
      <c r="V48" s="4"/>
      <c r="W48" s="4"/>
      <c r="X48" s="4"/>
      <c r="Y48" s="4"/>
      <c r="Z48" s="4"/>
      <c r="AA48" s="4"/>
      <c r="AB48" s="4"/>
    </row>
    <row r="49" spans="1:28" x14ac:dyDescent="0.2">
      <c r="A49" s="34"/>
      <c r="B49" s="34"/>
      <c r="C49" s="34"/>
      <c r="D49" s="34"/>
      <c r="E49" s="34"/>
      <c r="F49" s="34"/>
      <c r="G49" s="34"/>
      <c r="H49" s="34"/>
      <c r="I49" s="34"/>
      <c r="J49" s="35"/>
      <c r="K49" s="4"/>
      <c r="L49" s="4"/>
      <c r="M49" s="4"/>
      <c r="N49" s="4"/>
      <c r="O49" s="4"/>
      <c r="P49" s="4"/>
      <c r="Q49" s="4"/>
      <c r="R49" s="4"/>
      <c r="S49" s="4"/>
      <c r="T49" s="4"/>
      <c r="U49" s="4"/>
      <c r="V49" s="4"/>
      <c r="W49" s="4"/>
      <c r="X49" s="4"/>
      <c r="Y49" s="4"/>
      <c r="Z49" s="4"/>
      <c r="AA49" s="4"/>
      <c r="AB49" s="4"/>
    </row>
    <row r="50" spans="1:28" x14ac:dyDescent="0.2">
      <c r="A50" s="34"/>
      <c r="B50" s="34"/>
      <c r="C50" s="34"/>
      <c r="D50" s="34"/>
      <c r="E50" s="34"/>
      <c r="F50" s="34"/>
      <c r="G50" s="34"/>
      <c r="H50" s="34"/>
      <c r="I50" s="34"/>
      <c r="J50" s="35"/>
      <c r="K50" s="4"/>
      <c r="L50" s="4"/>
      <c r="M50" s="4"/>
      <c r="N50" s="4"/>
      <c r="O50" s="4"/>
      <c r="P50" s="4"/>
      <c r="Q50" s="4"/>
      <c r="R50" s="4"/>
      <c r="S50" s="4"/>
      <c r="T50" s="4"/>
      <c r="U50" s="4"/>
      <c r="V50" s="4"/>
      <c r="W50" s="4"/>
      <c r="X50" s="4"/>
      <c r="Y50" s="4"/>
      <c r="Z50" s="4"/>
      <c r="AA50" s="4"/>
      <c r="AB50" s="4"/>
    </row>
    <row r="51" spans="1:28" x14ac:dyDescent="0.2">
      <c r="A51" s="34"/>
      <c r="B51" s="34"/>
      <c r="C51" s="34"/>
      <c r="D51" s="34"/>
      <c r="E51" s="34"/>
      <c r="F51" s="34"/>
      <c r="G51" s="34"/>
      <c r="H51" s="34"/>
      <c r="I51" s="34"/>
      <c r="J51" s="35"/>
      <c r="K51" s="4"/>
      <c r="L51" s="4"/>
      <c r="M51" s="4"/>
      <c r="N51" s="4"/>
      <c r="O51" s="4"/>
      <c r="P51" s="4"/>
      <c r="Q51" s="4"/>
      <c r="R51" s="4"/>
      <c r="S51" s="4"/>
      <c r="T51" s="4"/>
      <c r="U51" s="4"/>
      <c r="V51" s="4"/>
      <c r="W51" s="4"/>
      <c r="X51" s="4"/>
      <c r="Y51" s="4"/>
      <c r="Z51" s="4"/>
      <c r="AA51" s="4"/>
      <c r="AB51" s="4"/>
    </row>
    <row r="52" spans="1:28" x14ac:dyDescent="0.2">
      <c r="A52" s="34"/>
      <c r="B52" s="34"/>
      <c r="C52" s="34"/>
      <c r="D52" s="34"/>
      <c r="E52" s="34"/>
      <c r="F52" s="34"/>
      <c r="G52" s="34"/>
      <c r="H52" s="34"/>
      <c r="I52" s="34"/>
      <c r="J52" s="35"/>
      <c r="K52" s="4"/>
      <c r="L52" s="4"/>
      <c r="M52" s="4"/>
      <c r="N52" s="4"/>
      <c r="O52" s="4"/>
      <c r="P52" s="4"/>
      <c r="Q52" s="4"/>
      <c r="R52" s="4"/>
      <c r="S52" s="4"/>
      <c r="T52" s="4"/>
      <c r="U52" s="4"/>
      <c r="V52" s="4"/>
      <c r="W52" s="4"/>
      <c r="X52" s="4"/>
      <c r="Y52" s="4"/>
      <c r="Z52" s="4"/>
      <c r="AA52" s="4"/>
      <c r="AB52" s="4"/>
    </row>
    <row r="53" spans="1:28" x14ac:dyDescent="0.2">
      <c r="A53" s="34"/>
      <c r="B53" s="34"/>
      <c r="C53" s="34"/>
      <c r="D53" s="34"/>
      <c r="E53" s="34"/>
      <c r="F53" s="34"/>
      <c r="G53" s="34"/>
      <c r="H53" s="34"/>
      <c r="I53" s="34"/>
      <c r="J53" s="35"/>
      <c r="K53" s="4"/>
      <c r="L53" s="4"/>
      <c r="M53" s="4"/>
      <c r="N53" s="4"/>
      <c r="O53" s="4"/>
      <c r="P53" s="4"/>
      <c r="Q53" s="4"/>
      <c r="R53" s="4"/>
      <c r="S53" s="4"/>
      <c r="T53" s="4"/>
      <c r="U53" s="4"/>
      <c r="V53" s="4"/>
      <c r="W53" s="4"/>
      <c r="X53" s="4"/>
      <c r="Y53" s="4"/>
      <c r="Z53" s="4"/>
      <c r="AA53" s="4"/>
      <c r="AB53" s="4"/>
    </row>
    <row r="54" spans="1:28" x14ac:dyDescent="0.2">
      <c r="A54" s="34"/>
      <c r="B54" s="34"/>
      <c r="C54" s="34"/>
      <c r="D54" s="34"/>
      <c r="E54" s="34"/>
      <c r="F54" s="34"/>
      <c r="G54" s="34"/>
      <c r="H54" s="34"/>
      <c r="I54" s="34"/>
      <c r="J54" s="35"/>
      <c r="K54" s="4"/>
      <c r="L54" s="4"/>
      <c r="M54" s="4"/>
      <c r="N54" s="4"/>
      <c r="O54" s="4"/>
      <c r="P54" s="4"/>
      <c r="Q54" s="4"/>
      <c r="R54" s="4"/>
      <c r="S54" s="4"/>
      <c r="T54" s="4"/>
      <c r="U54" s="4"/>
      <c r="V54" s="4"/>
      <c r="W54" s="4"/>
      <c r="X54" s="4"/>
      <c r="Y54" s="4"/>
      <c r="Z54" s="4"/>
      <c r="AA54" s="4"/>
      <c r="AB54" s="4"/>
    </row>
    <row r="55" spans="1:28" x14ac:dyDescent="0.2">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row>
    <row r="56" spans="1:28"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row>
    <row r="57" spans="1:28" x14ac:dyDescent="0.2">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row>
    <row r="58" spans="1:28" x14ac:dyDescent="0.2">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row>
    <row r="59" spans="1:28" x14ac:dyDescent="0.2">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row>
    <row r="60" spans="1:28" x14ac:dyDescent="0.2">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row>
    <row r="61" spans="1:28" x14ac:dyDescent="0.2">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row>
    <row r="62" spans="1:28"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row>
    <row r="63" spans="1:28" x14ac:dyDescent="0.2">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row>
    <row r="64" spans="1:28" x14ac:dyDescent="0.2">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row>
    <row r="65" spans="1:28" x14ac:dyDescent="0.2">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row>
    <row r="66" spans="1:28" x14ac:dyDescent="0.2">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row>
    <row r="67" spans="1:28" x14ac:dyDescent="0.2">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row>
    <row r="68" spans="1:28" x14ac:dyDescent="0.2">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row>
    <row r="69" spans="1:28" x14ac:dyDescent="0.2">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row>
    <row r="70" spans="1:28" x14ac:dyDescent="0.2">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row>
    <row r="71" spans="1:28" x14ac:dyDescent="0.2">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row>
    <row r="72" spans="1:28" x14ac:dyDescent="0.2">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row>
    <row r="73" spans="1:28" x14ac:dyDescent="0.2">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row>
    <row r="74" spans="1:28" x14ac:dyDescent="0.2">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row>
    <row r="75" spans="1:28" x14ac:dyDescent="0.2">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row>
    <row r="76" spans="1:28" x14ac:dyDescent="0.2">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row>
    <row r="77" spans="1:28" x14ac:dyDescent="0.2">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row>
    <row r="78" spans="1:28" x14ac:dyDescent="0.2">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row>
    <row r="79" spans="1:28" x14ac:dyDescent="0.2">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row>
    <row r="80" spans="1:28" x14ac:dyDescent="0.2">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row>
    <row r="81" spans="1:28" x14ac:dyDescent="0.2">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row>
    <row r="82" spans="1:28" x14ac:dyDescent="0.2">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row>
    <row r="83" spans="1:28" x14ac:dyDescent="0.2">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row>
    <row r="84" spans="1:28" x14ac:dyDescent="0.2">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row>
    <row r="85" spans="1:28" x14ac:dyDescent="0.2">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row>
    <row r="86" spans="1:28" x14ac:dyDescent="0.2">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row>
    <row r="87" spans="1:28" x14ac:dyDescent="0.2">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row>
    <row r="88" spans="1:28" x14ac:dyDescent="0.2">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row>
    <row r="89" spans="1:28" x14ac:dyDescent="0.2">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row>
    <row r="90" spans="1:28" x14ac:dyDescent="0.2">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row>
    <row r="91" spans="1:28" x14ac:dyDescent="0.2">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row>
    <row r="92" spans="1:28" x14ac:dyDescent="0.2">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row>
    <row r="93" spans="1:28" x14ac:dyDescent="0.2">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row>
    <row r="94" spans="1:28" x14ac:dyDescent="0.2">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row>
    <row r="95" spans="1:28" x14ac:dyDescent="0.2">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row>
    <row r="96" spans="1:28" x14ac:dyDescent="0.2">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row>
    <row r="97" spans="1:28" x14ac:dyDescent="0.2">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row>
    <row r="98" spans="1:28" x14ac:dyDescent="0.2">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row>
    <row r="99" spans="1:28" x14ac:dyDescent="0.2">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row>
    <row r="100" spans="1:28"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row>
    <row r="101" spans="1:28"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row>
    <row r="102" spans="1:28"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row>
    <row r="103" spans="1:28"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row>
    <row r="104" spans="1:28"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row>
    <row r="105" spans="1:28"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row>
    <row r="106" spans="1:28"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row>
    <row r="107" spans="1:28"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row>
    <row r="108" spans="1:28"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row>
    <row r="109" spans="1:28"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row>
    <row r="110" spans="1:28"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row>
    <row r="111" spans="1:28"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row>
    <row r="112" spans="1:28"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row>
    <row r="113" spans="1:28"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row>
    <row r="114" spans="1:28"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row>
    <row r="115" spans="1:28"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row>
    <row r="116" spans="1:28"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row>
    <row r="117" spans="1:28"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row>
    <row r="118" spans="1:28"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row>
    <row r="119" spans="1:28"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row>
    <row r="120" spans="1:28"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row>
    <row r="121" spans="1:28"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row>
    <row r="122" spans="1:28"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row>
    <row r="123" spans="1:28"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row>
    <row r="124" spans="1:28"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row>
    <row r="125" spans="1:28"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row>
    <row r="126" spans="1:28"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row>
    <row r="127" spans="1:28"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row>
    <row r="128" spans="1:28"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row>
    <row r="129" spans="1:28"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row>
    <row r="130" spans="1:28"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row>
    <row r="131" spans="1:28"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row>
    <row r="132" spans="1:28"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row>
    <row r="133" spans="1:28"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row>
    <row r="134" spans="1:28"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row>
    <row r="135" spans="1:28"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row>
    <row r="136" spans="1:28" x14ac:dyDescent="0.2">
      <c r="K136" s="4"/>
      <c r="L136" s="4"/>
      <c r="M136" s="4"/>
      <c r="N136" s="4"/>
      <c r="O136" s="4"/>
      <c r="P136" s="4"/>
      <c r="Q136" s="4"/>
      <c r="R136" s="4"/>
      <c r="S136" s="4"/>
      <c r="T136" s="4"/>
      <c r="U136" s="4"/>
      <c r="V136" s="4"/>
      <c r="W136" s="4"/>
      <c r="X136" s="4"/>
      <c r="Y136" s="4"/>
      <c r="Z136" s="4"/>
      <c r="AA136" s="4"/>
      <c r="AB136" s="4"/>
    </row>
  </sheetData>
  <sheetProtection password="B29C" sheet="1" objects="1" scenarios="1"/>
  <mergeCells count="17">
    <mergeCell ref="B37:C37"/>
    <mergeCell ref="D37:I37"/>
    <mergeCell ref="B38:C38"/>
    <mergeCell ref="D38:I38"/>
    <mergeCell ref="B34:C34"/>
    <mergeCell ref="D34:I34"/>
    <mergeCell ref="B35:C35"/>
    <mergeCell ref="D35:I35"/>
    <mergeCell ref="D36:G36"/>
    <mergeCell ref="B30:D31"/>
    <mergeCell ref="G30:I31"/>
    <mergeCell ref="B15:I15"/>
    <mergeCell ref="B16:I16"/>
    <mergeCell ref="C17:H17"/>
    <mergeCell ref="B20:I24"/>
    <mergeCell ref="B27:I27"/>
    <mergeCell ref="C18:H18"/>
  </mergeCells>
  <hyperlinks>
    <hyperlink ref="G30:I31" location="Ergebnis!A1" tooltip="KLICK: Aufruf Kalkulationstabelle" display="Berechnung"/>
    <hyperlink ref="B30:D31" location="Hinweise!A1" tooltip="KLICK: Hinweise zur Eingabe und Berechnung" display="Hinweise"/>
  </hyperlinks>
  <pageMargins left="0.59055118110236227" right="0.51181102362204722" top="0.70866141732283472" bottom="0.98425196850393704" header="0.51181102362204722" footer="0.51181102362204722"/>
  <pageSetup paperSize="9" scale="92"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pageSetUpPr fitToPage="1"/>
  </sheetPr>
  <dimension ref="A1:AR71"/>
  <sheetViews>
    <sheetView showGridLines="0" showRowColHeaders="0" topLeftCell="A10" zoomScale="95" zoomScaleNormal="95" zoomScaleSheetLayoutView="75" workbookViewId="0">
      <selection activeCell="M28" sqref="M28"/>
    </sheetView>
  </sheetViews>
  <sheetFormatPr baseColWidth="10" defaultColWidth="9.21875" defaultRowHeight="12.75" x14ac:dyDescent="0.2"/>
  <cols>
    <col min="1" max="1" width="1.5546875" style="432" customWidth="1"/>
    <col min="2" max="2" width="3.77734375" style="432" customWidth="1"/>
    <col min="3" max="3" width="4.44140625" style="432" customWidth="1"/>
    <col min="4" max="4" width="23.44140625" style="432" customWidth="1"/>
    <col min="5" max="5" width="4.77734375" style="1250" customWidth="1"/>
    <col min="6" max="6" width="2.5546875" style="432" customWidth="1"/>
    <col min="7" max="7" width="6.44140625" style="432" customWidth="1"/>
    <col min="8" max="9" width="9.33203125" style="432" hidden="1" customWidth="1"/>
    <col min="10" max="10" width="12.5546875" style="432" customWidth="1"/>
    <col min="11" max="11" width="12.6640625" style="432" customWidth="1"/>
    <col min="12" max="12" width="12.21875" style="432" customWidth="1"/>
    <col min="13" max="13" width="11.6640625" style="432" customWidth="1"/>
    <col min="14" max="14" width="2.44140625" style="432" customWidth="1"/>
    <col min="15" max="16" width="9.21875" style="432" customWidth="1"/>
    <col min="17" max="44" width="9.21875" style="431" customWidth="1"/>
    <col min="45" max="16384" width="9.21875" style="432"/>
  </cols>
  <sheetData>
    <row r="1" spans="1:44" ht="7.5" customHeight="1" x14ac:dyDescent="0.2">
      <c r="A1" s="463"/>
      <c r="B1" s="463"/>
      <c r="C1" s="463"/>
      <c r="D1" s="463"/>
      <c r="E1" s="947"/>
      <c r="F1" s="460"/>
      <c r="G1" s="460"/>
      <c r="H1" s="460"/>
      <c r="I1" s="460"/>
      <c r="J1" s="460"/>
      <c r="K1" s="460"/>
      <c r="L1" s="460"/>
      <c r="M1" s="542"/>
      <c r="N1" s="463"/>
      <c r="O1" s="463"/>
      <c r="P1" s="464"/>
      <c r="Q1" s="463"/>
      <c r="R1" s="463"/>
    </row>
    <row r="2" spans="1:44" s="438" customFormat="1" ht="22.5" customHeight="1" x14ac:dyDescent="0.2">
      <c r="A2" s="814"/>
      <c r="B2" s="1770" t="s">
        <v>374</v>
      </c>
      <c r="C2" s="1898"/>
      <c r="D2" s="1898"/>
      <c r="E2" s="1898"/>
      <c r="F2" s="1899"/>
      <c r="G2" s="510"/>
      <c r="H2" s="542"/>
      <c r="I2" s="523"/>
      <c r="J2" s="1566" t="s">
        <v>383</v>
      </c>
      <c r="K2" s="1723"/>
      <c r="L2" s="1723"/>
      <c r="M2" s="1724"/>
      <c r="N2" s="460"/>
      <c r="O2" s="460"/>
      <c r="P2" s="542"/>
      <c r="Q2" s="510"/>
      <c r="R2" s="510"/>
      <c r="S2" s="437"/>
      <c r="T2" s="437"/>
      <c r="U2" s="437"/>
      <c r="V2" s="437"/>
      <c r="W2" s="437"/>
      <c r="X2" s="437"/>
      <c r="Y2" s="437"/>
      <c r="Z2" s="437"/>
      <c r="AA2" s="437"/>
      <c r="AB2" s="437"/>
      <c r="AC2" s="437"/>
      <c r="AD2" s="437"/>
      <c r="AE2" s="437"/>
      <c r="AF2" s="437"/>
      <c r="AG2" s="437"/>
      <c r="AH2" s="437"/>
      <c r="AI2" s="437"/>
      <c r="AJ2" s="437"/>
      <c r="AK2" s="437"/>
      <c r="AL2" s="437"/>
      <c r="AM2" s="437"/>
      <c r="AN2" s="437"/>
      <c r="AO2" s="437"/>
      <c r="AP2" s="437"/>
      <c r="AQ2" s="437"/>
      <c r="AR2" s="437"/>
    </row>
    <row r="3" spans="1:44" ht="6" customHeight="1" x14ac:dyDescent="0.25">
      <c r="A3" s="463"/>
      <c r="B3" s="1900"/>
      <c r="C3" s="1901"/>
      <c r="D3" s="1901"/>
      <c r="E3" s="1901"/>
      <c r="F3" s="1902"/>
      <c r="G3" s="513"/>
      <c r="H3" s="542"/>
      <c r="I3" s="523"/>
      <c r="J3" s="446"/>
      <c r="K3" s="446"/>
      <c r="L3" s="447"/>
      <c r="M3" s="448"/>
      <c r="N3" s="513"/>
      <c r="O3" s="445"/>
      <c r="P3" s="1173"/>
      <c r="Q3" s="514"/>
      <c r="R3" s="475"/>
    </row>
    <row r="4" spans="1:44" s="455" customFormat="1" ht="19.5" customHeight="1" thickBot="1" x14ac:dyDescent="0.3">
      <c r="A4" s="817"/>
      <c r="B4" s="1903"/>
      <c r="C4" s="1904"/>
      <c r="D4" s="1904"/>
      <c r="E4" s="1904"/>
      <c r="F4" s="1905"/>
      <c r="G4" s="519"/>
      <c r="H4" s="530"/>
      <c r="I4" s="531"/>
      <c r="J4" s="1571" t="s">
        <v>6</v>
      </c>
      <c r="K4" s="1725"/>
      <c r="L4" s="1725"/>
      <c r="M4" s="1726"/>
      <c r="N4" s="460"/>
      <c r="O4" s="460"/>
      <c r="P4" s="542"/>
      <c r="Q4" s="518"/>
      <c r="R4" s="519"/>
      <c r="S4" s="458"/>
      <c r="T4" s="458"/>
      <c r="U4" s="458"/>
      <c r="V4" s="458"/>
      <c r="W4" s="458"/>
      <c r="X4" s="458"/>
      <c r="Y4" s="458"/>
      <c r="Z4" s="458"/>
      <c r="AA4" s="458"/>
      <c r="AB4" s="458"/>
      <c r="AC4" s="458"/>
      <c r="AD4" s="458"/>
      <c r="AE4" s="458"/>
      <c r="AF4" s="458"/>
      <c r="AG4" s="458"/>
      <c r="AH4" s="458"/>
      <c r="AI4" s="458"/>
      <c r="AJ4" s="458"/>
      <c r="AK4" s="458"/>
      <c r="AL4" s="458"/>
      <c r="AM4" s="458"/>
      <c r="AN4" s="458"/>
      <c r="AO4" s="458"/>
      <c r="AP4" s="458"/>
      <c r="AQ4" s="458"/>
      <c r="AR4" s="458"/>
    </row>
    <row r="5" spans="1:44" ht="19.5" customHeight="1" thickTop="1" thickBot="1" x14ac:dyDescent="0.3">
      <c r="A5" s="463"/>
      <c r="B5" s="1906" t="str">
        <f>Start!$C$17</f>
        <v>Version 6.23  vom 01.03.2025</v>
      </c>
      <c r="C5" s="1907"/>
      <c r="D5" s="1907"/>
      <c r="E5" s="1907"/>
      <c r="F5" s="1908"/>
      <c r="G5" s="460"/>
      <c r="H5" s="542"/>
      <c r="I5" s="460"/>
      <c r="J5" s="1727" t="s">
        <v>7</v>
      </c>
      <c r="K5" s="1728"/>
      <c r="L5" s="1728"/>
      <c r="M5" s="1729"/>
      <c r="N5" s="460"/>
      <c r="O5" s="460"/>
      <c r="P5" s="542"/>
      <c r="Q5" s="523"/>
      <c r="R5" s="475"/>
    </row>
    <row r="6" spans="1:44" ht="19.5" customHeight="1" thickTop="1" thickBot="1" x14ac:dyDescent="0.3">
      <c r="A6" s="463"/>
      <c r="B6" s="463"/>
      <c r="C6" s="511"/>
      <c r="D6" s="1892"/>
      <c r="E6" s="1893"/>
      <c r="F6" s="1894"/>
      <c r="G6" s="460"/>
      <c r="H6" s="542"/>
      <c r="I6" s="460"/>
      <c r="J6" s="1548" t="s">
        <v>8</v>
      </c>
      <c r="K6" s="1716"/>
      <c r="L6" s="1716"/>
      <c r="M6" s="1717"/>
      <c r="N6" s="460"/>
      <c r="O6" s="460"/>
      <c r="P6" s="542"/>
      <c r="Q6" s="523"/>
      <c r="R6" s="475"/>
    </row>
    <row r="7" spans="1:44" ht="19.5" customHeight="1" thickTop="1" thickBot="1" x14ac:dyDescent="0.3">
      <c r="A7" s="463"/>
      <c r="B7" s="463"/>
      <c r="C7" s="511"/>
      <c r="D7" s="1895"/>
      <c r="E7" s="1896"/>
      <c r="F7" s="1897"/>
      <c r="G7" s="460"/>
      <c r="H7" s="542"/>
      <c r="I7" s="523"/>
      <c r="J7" s="1548" t="s">
        <v>9</v>
      </c>
      <c r="K7" s="1716"/>
      <c r="L7" s="1716"/>
      <c r="M7" s="1717"/>
      <c r="N7" s="460"/>
      <c r="O7" s="460"/>
      <c r="P7" s="542"/>
      <c r="Q7" s="523"/>
      <c r="R7" s="475"/>
    </row>
    <row r="8" spans="1:44" ht="19.5" customHeight="1" thickTop="1" thickBot="1" x14ac:dyDescent="0.3">
      <c r="A8" s="463"/>
      <c r="B8" s="463"/>
      <c r="C8" s="511"/>
      <c r="D8" s="463"/>
      <c r="E8" s="947"/>
      <c r="F8" s="511"/>
      <c r="G8" s="460"/>
      <c r="H8" s="542"/>
      <c r="I8" s="523"/>
      <c r="J8" s="1548" t="s">
        <v>10</v>
      </c>
      <c r="K8" s="1716"/>
      <c r="L8" s="1716"/>
      <c r="M8" s="1717"/>
      <c r="N8" s="460"/>
      <c r="O8" s="460"/>
      <c r="P8" s="542"/>
      <c r="Q8" s="523"/>
      <c r="R8" s="475"/>
    </row>
    <row r="9" spans="1:44" ht="19.5" customHeight="1" thickTop="1" thickBot="1" x14ac:dyDescent="0.3">
      <c r="A9" s="463"/>
      <c r="B9" s="463"/>
      <c r="C9" s="511"/>
      <c r="D9" s="463"/>
      <c r="E9" s="953"/>
      <c r="F9" s="529"/>
      <c r="G9" s="460"/>
      <c r="H9" s="530"/>
      <c r="I9" s="531"/>
      <c r="J9" s="1755" t="s">
        <v>11</v>
      </c>
      <c r="K9" s="1756"/>
      <c r="L9" s="1756"/>
      <c r="M9" s="1757"/>
      <c r="N9" s="460"/>
      <c r="O9" s="460"/>
      <c r="P9" s="542"/>
      <c r="Q9" s="523"/>
      <c r="R9" s="475"/>
    </row>
    <row r="10" spans="1:44" ht="19.5" customHeight="1" thickTop="1" thickBot="1" x14ac:dyDescent="0.3">
      <c r="A10" s="463"/>
      <c r="B10" s="474"/>
      <c r="C10" s="526"/>
      <c r="D10" s="474"/>
      <c r="E10" s="955"/>
      <c r="F10" s="1081"/>
      <c r="G10" s="957"/>
      <c r="H10" s="542"/>
      <c r="I10" s="460"/>
      <c r="J10" s="1548" t="s">
        <v>12</v>
      </c>
      <c r="K10" s="1716"/>
      <c r="L10" s="1716"/>
      <c r="M10" s="1717"/>
      <c r="N10" s="460"/>
      <c r="O10" s="460"/>
      <c r="P10" s="542"/>
      <c r="Q10" s="523"/>
      <c r="R10" s="475"/>
    </row>
    <row r="11" spans="1:44" ht="19.5" customHeight="1" thickTop="1" thickBot="1" x14ac:dyDescent="0.3">
      <c r="A11" s="463"/>
      <c r="B11" s="474"/>
      <c r="C11" s="526"/>
      <c r="D11" s="474"/>
      <c r="E11" s="955"/>
      <c r="F11" s="1081"/>
      <c r="G11" s="957"/>
      <c r="H11" s="542"/>
      <c r="I11" s="460"/>
      <c r="J11" s="1548" t="s">
        <v>13</v>
      </c>
      <c r="K11" s="1716"/>
      <c r="L11" s="1716"/>
      <c r="M11" s="1717"/>
      <c r="N11" s="460"/>
      <c r="O11" s="460"/>
      <c r="P11" s="542"/>
      <c r="Q11" s="523"/>
      <c r="R11" s="475"/>
    </row>
    <row r="12" spans="1:44" ht="6.75" customHeight="1" thickTop="1" x14ac:dyDescent="0.2">
      <c r="A12" s="463"/>
      <c r="B12" s="474"/>
      <c r="C12" s="526"/>
      <c r="D12" s="957"/>
      <c r="E12" s="958"/>
      <c r="F12" s="1082"/>
      <c r="G12" s="1082"/>
      <c r="H12" s="542"/>
      <c r="I12" s="523"/>
      <c r="J12" s="297"/>
      <c r="K12" s="351"/>
      <c r="L12" s="351"/>
      <c r="M12" s="351"/>
      <c r="N12" s="365"/>
      <c r="O12" s="365"/>
      <c r="P12" s="530"/>
      <c r="Q12" s="531"/>
      <c r="R12" s="475"/>
    </row>
    <row r="13" spans="1:44" ht="20.100000000000001" customHeight="1" thickBot="1" x14ac:dyDescent="0.3">
      <c r="A13" s="464"/>
      <c r="B13" s="1746" t="str">
        <f>T(Ergebnis!$D$12)</f>
        <v/>
      </c>
      <c r="C13" s="1747"/>
      <c r="D13" s="1747"/>
      <c r="E13" s="1747"/>
      <c r="F13" s="1748"/>
      <c r="G13" s="521"/>
      <c r="H13" s="542"/>
      <c r="I13" s="523"/>
      <c r="J13" s="1583" t="s">
        <v>14</v>
      </c>
      <c r="K13" s="1744"/>
      <c r="L13" s="1744"/>
      <c r="M13" s="1745"/>
      <c r="N13" s="460"/>
      <c r="O13" s="460"/>
      <c r="P13" s="542"/>
      <c r="Q13" s="460"/>
      <c r="R13" s="475"/>
    </row>
    <row r="14" spans="1:44" ht="20.100000000000001" customHeight="1" thickTop="1" thickBot="1" x14ac:dyDescent="0.3">
      <c r="A14" s="464"/>
      <c r="B14" s="1083" t="str">
        <f>T(Ergebnis!$D$13)</f>
        <v/>
      </c>
      <c r="C14" s="1084"/>
      <c r="D14" s="1084"/>
      <c r="E14" s="1084"/>
      <c r="F14" s="1085"/>
      <c r="G14" s="521"/>
      <c r="H14" s="530"/>
      <c r="I14" s="531"/>
      <c r="J14" s="1592" t="s">
        <v>36</v>
      </c>
      <c r="K14" s="1593"/>
      <c r="L14" s="1593"/>
      <c r="M14" s="1594"/>
      <c r="N14" s="460"/>
      <c r="O14" s="460"/>
      <c r="P14" s="542"/>
      <c r="Q14" s="460"/>
      <c r="R14" s="475"/>
    </row>
    <row r="15" spans="1:44" ht="16.5" customHeight="1" thickTop="1" x14ac:dyDescent="0.2">
      <c r="A15" s="464"/>
      <c r="B15" s="1752" t="str">
        <f>T(Ergebnis!$D$14)</f>
        <v/>
      </c>
      <c r="C15" s="1753"/>
      <c r="D15" s="1753"/>
      <c r="E15" s="1753"/>
      <c r="F15" s="1754"/>
      <c r="G15" s="475"/>
      <c r="H15" s="523"/>
      <c r="I15" s="475"/>
      <c r="J15" s="1174"/>
      <c r="K15" s="1175"/>
      <c r="L15" s="1174"/>
      <c r="M15" s="1174"/>
      <c r="N15" s="475"/>
      <c r="O15" s="460"/>
      <c r="P15" s="542"/>
      <c r="Q15" s="460"/>
      <c r="R15" s="475"/>
    </row>
    <row r="16" spans="1:44" ht="19.5" customHeight="1" x14ac:dyDescent="0.2">
      <c r="A16" s="464"/>
      <c r="B16" s="523"/>
      <c r="C16" s="475"/>
      <c r="D16" s="523"/>
      <c r="E16" s="475"/>
      <c r="F16" s="523"/>
      <c r="G16" s="475"/>
      <c r="H16" s="523"/>
      <c r="I16" s="450"/>
      <c r="J16" s="1955" t="s">
        <v>264</v>
      </c>
      <c r="K16" s="1956"/>
      <c r="L16" s="1956"/>
      <c r="M16" s="1957"/>
      <c r="N16" s="1176"/>
      <c r="O16" s="460"/>
      <c r="P16" s="542"/>
      <c r="Q16" s="460"/>
      <c r="R16" s="475"/>
    </row>
    <row r="17" spans="1:44" ht="23.25" customHeight="1" x14ac:dyDescent="0.2">
      <c r="A17" s="464"/>
      <c r="B17" s="523"/>
      <c r="C17" s="475"/>
      <c r="D17" s="523"/>
      <c r="E17" s="475"/>
      <c r="F17" s="523"/>
      <c r="G17" s="475"/>
      <c r="H17" s="523"/>
      <c r="I17" s="450"/>
      <c r="J17" s="1958"/>
      <c r="K17" s="1959"/>
      <c r="L17" s="1959"/>
      <c r="M17" s="1960"/>
      <c r="N17" s="1176"/>
      <c r="O17" s="460"/>
      <c r="P17" s="542"/>
      <c r="Q17" s="460"/>
      <c r="R17" s="475"/>
    </row>
    <row r="18" spans="1:44" ht="23.25" x14ac:dyDescent="0.35">
      <c r="A18" s="545"/>
      <c r="B18" s="1953" t="s">
        <v>190</v>
      </c>
      <c r="C18" s="1954"/>
      <c r="D18" s="1954"/>
      <c r="E18" s="1177"/>
      <c r="F18" s="1178"/>
      <c r="G18" s="1179"/>
      <c r="H18" s="1179"/>
      <c r="I18" s="1179"/>
      <c r="J18" s="1180" t="str">
        <f>IF(Ergebnis!$G$16=0,"",IF(OR(ISBLANK(J23),ISBLANK(K23),ISBLANK(L23)),"ACHTUNG!   Keine oder unvollständige Angaben!",""))</f>
        <v/>
      </c>
      <c r="K18" s="1181"/>
      <c r="L18" s="1181"/>
      <c r="M18" s="1181"/>
      <c r="N18" s="431"/>
      <c r="O18" s="431"/>
      <c r="P18" s="548"/>
    </row>
    <row r="19" spans="1:44" s="746" customFormat="1" ht="27" customHeight="1" thickBot="1" x14ac:dyDescent="0.4">
      <c r="A19" s="818"/>
      <c r="B19" s="835"/>
      <c r="C19" s="1091"/>
      <c r="D19" s="1182" t="s">
        <v>191</v>
      </c>
      <c r="E19" s="1183"/>
      <c r="F19" s="1184"/>
      <c r="G19" s="835"/>
      <c r="H19" s="835"/>
      <c r="I19" s="835"/>
      <c r="J19" s="1961" t="str">
        <f>IF(Ergebnis!$G$16=0,"",IF(AND(ISBLANK($L$23),ISBLANK($L$24)),"                    Werte unter 'lfd. Nr. 2' fehlen! Gegebenenfalls '0' (Null) eintragen!",""))</f>
        <v/>
      </c>
      <c r="K19" s="1962"/>
      <c r="L19" s="1962"/>
      <c r="M19" s="1963"/>
      <c r="N19" s="583"/>
      <c r="O19" s="675"/>
      <c r="P19" s="1185"/>
      <c r="Q19" s="818"/>
      <c r="R19" s="818"/>
      <c r="S19" s="818"/>
      <c r="T19" s="818"/>
      <c r="U19" s="818"/>
      <c r="V19" s="818"/>
      <c r="W19" s="818"/>
      <c r="X19" s="818"/>
      <c r="Y19" s="818"/>
      <c r="Z19" s="818"/>
      <c r="AA19" s="818"/>
      <c r="AB19" s="818"/>
      <c r="AC19" s="818"/>
      <c r="AD19" s="818"/>
      <c r="AE19" s="818"/>
      <c r="AF19" s="818"/>
      <c r="AG19" s="818"/>
      <c r="AH19" s="818"/>
      <c r="AI19" s="818"/>
      <c r="AJ19" s="818"/>
      <c r="AK19" s="818"/>
      <c r="AL19" s="818"/>
      <c r="AM19" s="818"/>
      <c r="AN19" s="818"/>
      <c r="AO19" s="818"/>
      <c r="AP19" s="818"/>
      <c r="AQ19" s="818"/>
      <c r="AR19" s="818"/>
    </row>
    <row r="20" spans="1:44" ht="7.5" customHeight="1" thickBot="1" x14ac:dyDescent="0.3">
      <c r="A20" s="545"/>
      <c r="B20" s="1131"/>
      <c r="C20" s="502"/>
      <c r="D20" s="1093"/>
      <c r="E20" s="1186"/>
      <c r="F20" s="1132"/>
      <c r="G20" s="1132"/>
      <c r="H20" s="1132"/>
      <c r="I20" s="1132"/>
      <c r="J20" s="1132"/>
      <c r="K20" s="1132"/>
      <c r="L20" s="1132"/>
      <c r="M20" s="1132"/>
      <c r="N20" s="431"/>
      <c r="O20" s="431"/>
      <c r="P20" s="548"/>
    </row>
    <row r="21" spans="1:44" s="746" customFormat="1" ht="41.25" customHeight="1" x14ac:dyDescent="0.2">
      <c r="A21" s="567"/>
      <c r="B21" s="1187" t="s">
        <v>130</v>
      </c>
      <c r="C21" s="1188"/>
      <c r="D21" s="1189" t="s">
        <v>131</v>
      </c>
      <c r="E21" s="1884" t="s">
        <v>281</v>
      </c>
      <c r="F21" s="1885"/>
      <c r="G21" s="1188" t="s">
        <v>16</v>
      </c>
      <c r="H21" s="1188" t="s">
        <v>63</v>
      </c>
      <c r="I21" s="1188" t="s">
        <v>64</v>
      </c>
      <c r="J21" s="1188" t="s">
        <v>65</v>
      </c>
      <c r="K21" s="1188" t="s">
        <v>66</v>
      </c>
      <c r="L21" s="1190" t="s">
        <v>162</v>
      </c>
      <c r="M21" s="1191" t="s">
        <v>134</v>
      </c>
      <c r="N21" s="830"/>
      <c r="O21" s="818"/>
      <c r="P21" s="583"/>
      <c r="Q21" s="818"/>
      <c r="R21" s="818"/>
      <c r="S21" s="818"/>
      <c r="T21" s="818"/>
      <c r="U21" s="818"/>
      <c r="V21" s="818"/>
      <c r="W21" s="818"/>
      <c r="X21" s="818"/>
      <c r="Y21" s="818"/>
      <c r="Z21" s="818"/>
      <c r="AA21" s="818"/>
      <c r="AB21" s="818"/>
      <c r="AC21" s="818"/>
      <c r="AD21" s="818"/>
      <c r="AE21" s="818"/>
      <c r="AF21" s="818"/>
      <c r="AG21" s="818"/>
      <c r="AH21" s="818"/>
      <c r="AI21" s="818"/>
      <c r="AJ21" s="818"/>
      <c r="AK21" s="818"/>
      <c r="AL21" s="818"/>
      <c r="AM21" s="818"/>
      <c r="AN21" s="818"/>
      <c r="AO21" s="818"/>
      <c r="AP21" s="818"/>
      <c r="AQ21" s="818"/>
      <c r="AR21" s="818"/>
    </row>
    <row r="22" spans="1:44" s="746" customFormat="1" ht="23.25" customHeight="1" thickBot="1" x14ac:dyDescent="0.25">
      <c r="A22" s="1095"/>
      <c r="B22" s="1192">
        <v>1</v>
      </c>
      <c r="C22" s="1193"/>
      <c r="D22" s="1194" t="s">
        <v>388</v>
      </c>
      <c r="E22" s="1195" t="s">
        <v>146</v>
      </c>
      <c r="F22" s="850"/>
      <c r="G22" s="1193" t="s">
        <v>136</v>
      </c>
      <c r="H22" s="1196">
        <v>0</v>
      </c>
      <c r="I22" s="1197">
        <v>0</v>
      </c>
      <c r="J22" s="1198">
        <f>'1KZ'!J43</f>
        <v>0</v>
      </c>
      <c r="K22" s="1199">
        <f>'1KZ'!K43</f>
        <v>0</v>
      </c>
      <c r="L22" s="1197">
        <f>'1KZ'!L43</f>
        <v>0</v>
      </c>
      <c r="M22" s="1200"/>
      <c r="N22" s="830"/>
      <c r="O22" s="818"/>
      <c r="P22" s="583"/>
      <c r="Q22" s="818"/>
      <c r="R22" s="818"/>
      <c r="S22" s="818"/>
      <c r="T22" s="818"/>
      <c r="U22" s="818"/>
      <c r="V22" s="818"/>
      <c r="W22" s="818"/>
      <c r="X22" s="818"/>
      <c r="Y22" s="818"/>
      <c r="Z22" s="818"/>
      <c r="AA22" s="818"/>
      <c r="AB22" s="818"/>
      <c r="AC22" s="818"/>
      <c r="AD22" s="818"/>
      <c r="AE22" s="818"/>
      <c r="AF22" s="818"/>
      <c r="AG22" s="818"/>
      <c r="AH22" s="818"/>
      <c r="AI22" s="818"/>
      <c r="AJ22" s="818"/>
      <c r="AK22" s="818"/>
      <c r="AL22" s="818"/>
      <c r="AM22" s="818"/>
      <c r="AN22" s="818"/>
      <c r="AO22" s="818"/>
      <c r="AP22" s="818"/>
      <c r="AQ22" s="818"/>
      <c r="AR22" s="818"/>
    </row>
    <row r="23" spans="1:44" s="746" customFormat="1" ht="24" customHeight="1" thickBot="1" x14ac:dyDescent="0.25">
      <c r="A23" s="1095"/>
      <c r="B23" s="857">
        <v>2</v>
      </c>
      <c r="C23" s="1011" t="s">
        <v>138</v>
      </c>
      <c r="D23" s="1201" t="s">
        <v>192</v>
      </c>
      <c r="E23" s="1102">
        <v>2914</v>
      </c>
      <c r="F23" s="1202">
        <v>5</v>
      </c>
      <c r="G23" s="1011" t="s">
        <v>136</v>
      </c>
      <c r="H23" s="1203"/>
      <c r="I23" s="1204"/>
      <c r="J23" s="1205"/>
      <c r="K23" s="1206"/>
      <c r="L23" s="1207"/>
      <c r="M23" s="856"/>
      <c r="N23" s="830"/>
      <c r="O23" s="818"/>
      <c r="P23" s="583"/>
      <c r="Q23" s="818"/>
      <c r="R23" s="818"/>
      <c r="S23" s="818"/>
      <c r="T23" s="818"/>
      <c r="U23" s="818"/>
      <c r="V23" s="818"/>
      <c r="W23" s="818"/>
      <c r="X23" s="818"/>
      <c r="Y23" s="818"/>
      <c r="Z23" s="818"/>
      <c r="AA23" s="818"/>
      <c r="AB23" s="818"/>
      <c r="AC23" s="818"/>
      <c r="AD23" s="818"/>
      <c r="AE23" s="818"/>
      <c r="AF23" s="818"/>
      <c r="AG23" s="818"/>
      <c r="AH23" s="818"/>
      <c r="AI23" s="818"/>
      <c r="AJ23" s="818"/>
      <c r="AK23" s="818"/>
      <c r="AL23" s="818"/>
      <c r="AM23" s="818"/>
      <c r="AN23" s="818"/>
      <c r="AO23" s="818"/>
      <c r="AP23" s="818"/>
      <c r="AQ23" s="818"/>
      <c r="AR23" s="818"/>
    </row>
    <row r="24" spans="1:44" s="746" customFormat="1" ht="67.5" customHeight="1" thickBot="1" x14ac:dyDescent="0.25">
      <c r="A24" s="1095"/>
      <c r="B24" s="857">
        <v>3</v>
      </c>
      <c r="C24" s="871" t="s">
        <v>148</v>
      </c>
      <c r="D24" s="1208" t="s">
        <v>386</v>
      </c>
      <c r="E24" s="1209" t="s">
        <v>384</v>
      </c>
      <c r="F24" s="870" t="s">
        <v>385</v>
      </c>
      <c r="G24" s="1210" t="s">
        <v>136</v>
      </c>
      <c r="H24" s="1211"/>
      <c r="I24" s="1211"/>
      <c r="J24" s="1212"/>
      <c r="K24" s="1213"/>
      <c r="L24" s="1214"/>
      <c r="M24" s="856"/>
      <c r="N24" s="830"/>
      <c r="O24" s="818"/>
      <c r="P24" s="583"/>
      <c r="Q24" s="818"/>
      <c r="R24" s="818"/>
      <c r="S24" s="818"/>
      <c r="T24" s="818"/>
      <c r="U24" s="818"/>
      <c r="V24" s="818"/>
      <c r="W24" s="818"/>
      <c r="X24" s="818"/>
      <c r="Y24" s="818"/>
      <c r="Z24" s="818"/>
      <c r="AA24" s="818"/>
      <c r="AB24" s="818"/>
      <c r="AC24" s="818"/>
      <c r="AD24" s="818"/>
      <c r="AE24" s="818"/>
      <c r="AF24" s="818"/>
      <c r="AG24" s="818"/>
      <c r="AH24" s="818"/>
      <c r="AI24" s="818"/>
      <c r="AJ24" s="818"/>
      <c r="AK24" s="818"/>
      <c r="AL24" s="818"/>
      <c r="AM24" s="818"/>
      <c r="AN24" s="818"/>
      <c r="AO24" s="818"/>
      <c r="AP24" s="818"/>
      <c r="AQ24" s="818"/>
      <c r="AR24" s="818"/>
    </row>
    <row r="25" spans="1:44" s="746" customFormat="1" ht="25.5" customHeight="1" x14ac:dyDescent="0.2">
      <c r="A25" s="1095"/>
      <c r="B25" s="857">
        <v>4</v>
      </c>
      <c r="C25" s="1011" t="s">
        <v>43</v>
      </c>
      <c r="D25" s="1215" t="s">
        <v>387</v>
      </c>
      <c r="E25" s="1216" t="s">
        <v>316</v>
      </c>
      <c r="F25" s="1149"/>
      <c r="G25" s="1146" t="s">
        <v>136</v>
      </c>
      <c r="H25" s="1217">
        <v>0</v>
      </c>
      <c r="I25" s="1218">
        <v>0</v>
      </c>
      <c r="J25" s="1217">
        <f>IF(AND(Ergebnis!$G$16&gt;0,Ergebnis!$G$16&lt;17),AK_EU_PG_JUR__Lohnans!K41,0)</f>
        <v>0</v>
      </c>
      <c r="K25" s="1219">
        <f>IF(AND(Ergebnis!$G$16&gt;0,Ergebnis!$G$16&lt;17),AK_EU_PG_JUR__Lohnans!M41,0)</f>
        <v>0</v>
      </c>
      <c r="L25" s="1220">
        <f>IF(AND(Ergebnis!$G$16&gt;0,Ergebnis!$G$16&lt;17),AK_EU_PG_JUR__Lohnans!O41,0)</f>
        <v>0</v>
      </c>
      <c r="M25" s="1341"/>
      <c r="N25" s="830"/>
      <c r="O25" s="818"/>
      <c r="P25" s="583"/>
      <c r="Q25" s="818"/>
      <c r="R25" s="818"/>
      <c r="S25" s="818"/>
      <c r="T25" s="818"/>
      <c r="U25" s="818"/>
      <c r="V25" s="818"/>
      <c r="W25" s="818"/>
      <c r="X25" s="818"/>
      <c r="Y25" s="818"/>
      <c r="Z25" s="818"/>
      <c r="AA25" s="818"/>
      <c r="AB25" s="818"/>
      <c r="AC25" s="818"/>
      <c r="AD25" s="818"/>
      <c r="AE25" s="818"/>
      <c r="AF25" s="818"/>
      <c r="AG25" s="818"/>
      <c r="AH25" s="818"/>
      <c r="AI25" s="818"/>
      <c r="AJ25" s="818"/>
      <c r="AK25" s="818"/>
      <c r="AL25" s="818"/>
      <c r="AM25" s="818"/>
      <c r="AN25" s="818"/>
      <c r="AO25" s="818"/>
      <c r="AP25" s="818"/>
      <c r="AQ25" s="818"/>
      <c r="AR25" s="818"/>
    </row>
    <row r="26" spans="1:44" s="746" customFormat="1" ht="26.25" customHeight="1" x14ac:dyDescent="0.2">
      <c r="A26" s="1095"/>
      <c r="B26" s="1221">
        <v>5</v>
      </c>
      <c r="C26" s="1058" t="s">
        <v>152</v>
      </c>
      <c r="D26" s="1222" t="s">
        <v>193</v>
      </c>
      <c r="E26" s="1223"/>
      <c r="F26" s="1224"/>
      <c r="G26" s="1058" t="s">
        <v>136</v>
      </c>
      <c r="H26" s="1225">
        <f>H22+H23-H25</f>
        <v>0</v>
      </c>
      <c r="I26" s="1226">
        <f>I22+I23-I25</f>
        <v>0</v>
      </c>
      <c r="J26" s="1227">
        <f>J22+J23-J24-J25</f>
        <v>0</v>
      </c>
      <c r="K26" s="1228">
        <f>K22+K23-K24-K25</f>
        <v>0</v>
      </c>
      <c r="L26" s="1229">
        <f>L22+L23-L24-L25</f>
        <v>0</v>
      </c>
      <c r="M26" s="1419"/>
      <c r="N26" s="830"/>
      <c r="O26" s="818"/>
      <c r="P26" s="583"/>
      <c r="Q26" s="818"/>
      <c r="R26" s="818"/>
      <c r="S26" s="818"/>
      <c r="T26" s="818"/>
      <c r="U26" s="818"/>
      <c r="V26" s="818"/>
      <c r="W26" s="818"/>
      <c r="X26" s="818"/>
      <c r="Y26" s="818"/>
      <c r="Z26" s="818"/>
      <c r="AA26" s="818"/>
      <c r="AB26" s="818"/>
      <c r="AC26" s="818"/>
      <c r="AD26" s="818"/>
      <c r="AE26" s="818"/>
      <c r="AF26" s="818"/>
      <c r="AG26" s="818"/>
      <c r="AH26" s="818"/>
      <c r="AI26" s="818"/>
      <c r="AJ26" s="818"/>
      <c r="AK26" s="818"/>
      <c r="AL26" s="818"/>
      <c r="AM26" s="818"/>
      <c r="AN26" s="818"/>
      <c r="AO26" s="818"/>
      <c r="AP26" s="818"/>
      <c r="AQ26" s="818"/>
      <c r="AR26" s="818"/>
    </row>
    <row r="27" spans="1:44" s="746" customFormat="1" ht="29.25" customHeight="1" x14ac:dyDescent="0.2">
      <c r="A27" s="1095"/>
      <c r="B27" s="906">
        <v>6</v>
      </c>
      <c r="C27" s="907" t="s">
        <v>187</v>
      </c>
      <c r="D27" s="1230" t="s">
        <v>188</v>
      </c>
      <c r="E27" s="1231" t="s">
        <v>352</v>
      </c>
      <c r="F27" s="1159"/>
      <c r="G27" s="909" t="s">
        <v>136</v>
      </c>
      <c r="H27" s="1232">
        <v>0</v>
      </c>
      <c r="I27" s="1233">
        <v>0</v>
      </c>
      <c r="J27" s="1234">
        <f>'3KZ'!J27</f>
        <v>0</v>
      </c>
      <c r="K27" s="1235">
        <f>'3KZ'!K27</f>
        <v>0</v>
      </c>
      <c r="L27" s="1236">
        <f>'3KZ'!L27</f>
        <v>0</v>
      </c>
      <c r="M27" s="1237"/>
      <c r="N27" s="830"/>
      <c r="O27" s="818"/>
      <c r="P27" s="583"/>
      <c r="Q27" s="818"/>
      <c r="R27" s="818"/>
      <c r="S27" s="818"/>
      <c r="T27" s="818"/>
      <c r="U27" s="818"/>
      <c r="V27" s="818"/>
      <c r="W27" s="818"/>
      <c r="X27" s="818"/>
      <c r="Y27" s="818"/>
      <c r="Z27" s="818"/>
      <c r="AA27" s="818"/>
      <c r="AB27" s="818"/>
      <c r="AC27" s="818"/>
      <c r="AD27" s="818"/>
      <c r="AE27" s="818"/>
      <c r="AF27" s="818"/>
      <c r="AG27" s="818"/>
      <c r="AH27" s="818"/>
      <c r="AI27" s="818"/>
      <c r="AJ27" s="818"/>
      <c r="AK27" s="818"/>
      <c r="AL27" s="818"/>
      <c r="AM27" s="818"/>
      <c r="AN27" s="818"/>
      <c r="AO27" s="818"/>
      <c r="AP27" s="818"/>
      <c r="AQ27" s="818"/>
      <c r="AR27" s="818"/>
    </row>
    <row r="28" spans="1:44" s="746" customFormat="1" ht="31.5" customHeight="1" thickBot="1" x14ac:dyDescent="0.25">
      <c r="A28" s="1095"/>
      <c r="B28" s="1238">
        <v>7</v>
      </c>
      <c r="C28" s="1063" t="s">
        <v>152</v>
      </c>
      <c r="D28" s="1239" t="s">
        <v>191</v>
      </c>
      <c r="E28" s="1123"/>
      <c r="F28" s="1063"/>
      <c r="G28" s="1063" t="s">
        <v>23</v>
      </c>
      <c r="H28" s="1240" t="str">
        <f>IF(H27=0," ",H26*100/H27)</f>
        <v xml:space="preserve"> </v>
      </c>
      <c r="I28" s="1241" t="str">
        <f>IF(I27=0," ",I26*100/I27)</f>
        <v xml:space="preserve"> </v>
      </c>
      <c r="J28" s="1242" t="str">
        <f>IF(J27=0," ",J26*100/J27)</f>
        <v xml:space="preserve"> </v>
      </c>
      <c r="K28" s="1243" t="str">
        <f>IF(K27=0," ",K26*100/K27)</f>
        <v xml:space="preserve"> </v>
      </c>
      <c r="L28" s="1244" t="str">
        <f>IF(L27=0," ",L26*100/L27)</f>
        <v xml:space="preserve"> </v>
      </c>
      <c r="M28" s="1401" t="str">
        <f>IF(AND(J27=0,K27=0,L27=0),"",AVERAGE(J28:L28))</f>
        <v/>
      </c>
      <c r="N28" s="830"/>
      <c r="O28" s="818"/>
      <c r="P28" s="583"/>
      <c r="Q28" s="818"/>
      <c r="R28" s="818"/>
      <c r="S28" s="818"/>
      <c r="T28" s="818"/>
      <c r="U28" s="818"/>
      <c r="V28" s="818"/>
      <c r="W28" s="818"/>
      <c r="X28" s="818"/>
      <c r="Y28" s="818"/>
      <c r="Z28" s="818"/>
      <c r="AA28" s="818"/>
      <c r="AB28" s="818"/>
      <c r="AC28" s="818"/>
      <c r="AD28" s="818"/>
      <c r="AE28" s="818"/>
      <c r="AF28" s="818"/>
      <c r="AG28" s="818"/>
      <c r="AH28" s="818"/>
      <c r="AI28" s="818"/>
      <c r="AJ28" s="818"/>
      <c r="AK28" s="818"/>
      <c r="AL28" s="818"/>
      <c r="AM28" s="818"/>
      <c r="AN28" s="818"/>
      <c r="AO28" s="818"/>
      <c r="AP28" s="818"/>
      <c r="AQ28" s="818"/>
      <c r="AR28" s="818"/>
    </row>
    <row r="29" spans="1:44" x14ac:dyDescent="0.2">
      <c r="A29" s="545"/>
      <c r="B29" s="812"/>
      <c r="C29" s="812"/>
      <c r="D29" s="812"/>
      <c r="E29" s="1245"/>
      <c r="F29" s="812"/>
      <c r="G29" s="812"/>
      <c r="H29" s="812"/>
      <c r="I29" s="812"/>
      <c r="J29" s="812"/>
      <c r="K29" s="812"/>
      <c r="L29" s="812"/>
      <c r="M29" s="1171"/>
      <c r="N29" s="431"/>
      <c r="O29" s="431"/>
      <c r="P29" s="548"/>
    </row>
    <row r="30" spans="1:44" ht="15.75" customHeight="1" x14ac:dyDescent="0.2">
      <c r="A30" s="431"/>
      <c r="B30" s="1246" t="s">
        <v>146</v>
      </c>
      <c r="C30" s="1247" t="s">
        <v>389</v>
      </c>
      <c r="D30" s="431"/>
      <c r="E30" s="1248"/>
      <c r="F30" s="431"/>
      <c r="G30" s="431"/>
      <c r="H30" s="431"/>
      <c r="I30" s="431"/>
      <c r="J30" s="431"/>
      <c r="K30" s="431"/>
      <c r="L30" s="431"/>
      <c r="M30" s="431"/>
      <c r="N30" s="431"/>
      <c r="O30" s="431"/>
      <c r="P30" s="548"/>
    </row>
    <row r="31" spans="1:44" ht="18.75" customHeight="1" x14ac:dyDescent="0.2">
      <c r="A31" s="431"/>
      <c r="B31" s="1246" t="s">
        <v>316</v>
      </c>
      <c r="C31" s="1247" t="s">
        <v>390</v>
      </c>
      <c r="D31" s="431"/>
      <c r="E31" s="1248"/>
      <c r="F31" s="431"/>
      <c r="G31" s="431"/>
      <c r="H31" s="431"/>
      <c r="I31" s="431"/>
      <c r="J31" s="431"/>
      <c r="K31" s="431"/>
      <c r="L31" s="431"/>
      <c r="M31" s="431"/>
      <c r="N31" s="431"/>
      <c r="O31" s="431"/>
      <c r="P31" s="548"/>
    </row>
    <row r="32" spans="1:44" ht="19.5" customHeight="1" x14ac:dyDescent="0.2">
      <c r="A32" s="431"/>
      <c r="B32" s="1246" t="s">
        <v>352</v>
      </c>
      <c r="C32" s="1247" t="s">
        <v>391</v>
      </c>
      <c r="D32" s="1249"/>
      <c r="E32" s="1249"/>
      <c r="F32" s="1249"/>
      <c r="G32" s="1249"/>
      <c r="H32" s="1249"/>
      <c r="I32" s="1249"/>
      <c r="J32" s="1249"/>
      <c r="K32" s="431"/>
      <c r="L32" s="431"/>
      <c r="M32" s="431"/>
      <c r="N32" s="431"/>
      <c r="O32" s="431"/>
      <c r="P32" s="548"/>
    </row>
    <row r="33" spans="1:44" ht="6" customHeight="1" x14ac:dyDescent="0.2">
      <c r="A33" s="504"/>
      <c r="B33" s="818"/>
      <c r="C33" s="431"/>
      <c r="D33" s="431"/>
      <c r="E33" s="431"/>
      <c r="F33" s="431"/>
      <c r="G33" s="431"/>
      <c r="H33" s="431"/>
      <c r="I33" s="431"/>
      <c r="J33" s="431"/>
      <c r="K33" s="431"/>
      <c r="L33" s="431"/>
      <c r="M33" s="431"/>
      <c r="N33" s="431"/>
      <c r="O33" s="431"/>
      <c r="P33" s="431"/>
      <c r="T33" s="504"/>
      <c r="U33" s="504"/>
      <c r="V33" s="504"/>
      <c r="W33" s="504"/>
      <c r="X33" s="504"/>
      <c r="Y33" s="504"/>
      <c r="Z33" s="504"/>
      <c r="AA33" s="504"/>
      <c r="AB33" s="504"/>
      <c r="AC33" s="504"/>
      <c r="AD33" s="504"/>
      <c r="AE33" s="504"/>
      <c r="AF33" s="504"/>
      <c r="AG33" s="504"/>
      <c r="AH33" s="504"/>
      <c r="AI33" s="504"/>
      <c r="AJ33" s="504"/>
      <c r="AK33" s="504"/>
      <c r="AL33" s="504"/>
      <c r="AM33" s="504"/>
      <c r="AN33" s="504"/>
      <c r="AO33" s="504"/>
      <c r="AP33" s="504"/>
      <c r="AQ33" s="504"/>
      <c r="AR33" s="504"/>
    </row>
    <row r="34" spans="1:44" s="431" customFormat="1" ht="12.75" customHeight="1" x14ac:dyDescent="0.2">
      <c r="B34" s="546"/>
    </row>
    <row r="35" spans="1:44" s="431" customFormat="1" ht="10.5" customHeight="1" x14ac:dyDescent="0.2">
      <c r="B35" s="546"/>
    </row>
    <row r="36" spans="1:44" s="431" customFormat="1" ht="23.25" customHeight="1" x14ac:dyDescent="0.2">
      <c r="B36" s="546" t="str">
        <f>IF(Ergebnis!G16=0,"",IF(AND(Ergebnis!$G$16&lt;17,'4KZ'!J25+K25+L25=0),"ACHTUNG! Sie haben den Lohnansatz noch nicht berechnet!",""))</f>
        <v/>
      </c>
    </row>
    <row r="37" spans="1:44" s="431" customFormat="1" x14ac:dyDescent="0.2">
      <c r="E37" s="1248"/>
    </row>
    <row r="38" spans="1:44" s="431" customFormat="1" x14ac:dyDescent="0.2">
      <c r="E38" s="1248"/>
    </row>
    <row r="39" spans="1:44" s="431" customFormat="1" x14ac:dyDescent="0.2">
      <c r="E39" s="1248"/>
    </row>
    <row r="40" spans="1:44" s="431" customFormat="1" x14ac:dyDescent="0.2">
      <c r="E40" s="1248"/>
      <c r="K40" s="1248"/>
    </row>
    <row r="41" spans="1:44" s="431" customFormat="1" x14ac:dyDescent="0.2">
      <c r="E41" s="1248"/>
    </row>
    <row r="42" spans="1:44" s="431" customFormat="1" x14ac:dyDescent="0.2">
      <c r="E42" s="1248"/>
    </row>
    <row r="43" spans="1:44" s="431" customFormat="1" x14ac:dyDescent="0.2">
      <c r="E43" s="1248"/>
    </row>
    <row r="44" spans="1:44" s="431" customFormat="1" x14ac:dyDescent="0.2">
      <c r="E44" s="1248"/>
    </row>
    <row r="45" spans="1:44" s="431" customFormat="1" x14ac:dyDescent="0.2">
      <c r="E45" s="1248"/>
    </row>
    <row r="46" spans="1:44" s="431" customFormat="1" x14ac:dyDescent="0.2">
      <c r="E46" s="1248"/>
    </row>
    <row r="47" spans="1:44" s="431" customFormat="1" x14ac:dyDescent="0.2">
      <c r="E47" s="1248"/>
    </row>
    <row r="48" spans="1:44" s="431" customFormat="1" x14ac:dyDescent="0.2">
      <c r="E48" s="1248"/>
    </row>
    <row r="49" spans="5:5" s="431" customFormat="1" x14ac:dyDescent="0.2">
      <c r="E49" s="1248"/>
    </row>
    <row r="50" spans="5:5" s="431" customFormat="1" x14ac:dyDescent="0.2">
      <c r="E50" s="1248"/>
    </row>
    <row r="51" spans="5:5" s="431" customFormat="1" x14ac:dyDescent="0.2">
      <c r="E51" s="1248"/>
    </row>
    <row r="52" spans="5:5" s="431" customFormat="1" x14ac:dyDescent="0.2">
      <c r="E52" s="1248"/>
    </row>
    <row r="53" spans="5:5" s="431" customFormat="1" x14ac:dyDescent="0.2">
      <c r="E53" s="1248"/>
    </row>
    <row r="54" spans="5:5" s="431" customFormat="1" x14ac:dyDescent="0.2">
      <c r="E54" s="1248"/>
    </row>
    <row r="55" spans="5:5" s="431" customFormat="1" x14ac:dyDescent="0.2">
      <c r="E55" s="1248"/>
    </row>
    <row r="56" spans="5:5" s="431" customFormat="1" x14ac:dyDescent="0.2">
      <c r="E56" s="1248"/>
    </row>
    <row r="57" spans="5:5" s="431" customFormat="1" x14ac:dyDescent="0.2">
      <c r="E57" s="1248"/>
    </row>
    <row r="58" spans="5:5" s="431" customFormat="1" x14ac:dyDescent="0.2">
      <c r="E58" s="1248"/>
    </row>
    <row r="59" spans="5:5" s="431" customFormat="1" x14ac:dyDescent="0.2">
      <c r="E59" s="1248"/>
    </row>
    <row r="60" spans="5:5" s="431" customFormat="1" x14ac:dyDescent="0.2">
      <c r="E60" s="1248"/>
    </row>
    <row r="61" spans="5:5" s="431" customFormat="1" x14ac:dyDescent="0.2">
      <c r="E61" s="1248"/>
    </row>
    <row r="62" spans="5:5" s="431" customFormat="1" x14ac:dyDescent="0.2">
      <c r="E62" s="1248"/>
    </row>
    <row r="63" spans="5:5" s="431" customFormat="1" x14ac:dyDescent="0.2">
      <c r="E63" s="1248"/>
    </row>
    <row r="64" spans="5:5" s="431" customFormat="1" x14ac:dyDescent="0.2">
      <c r="E64" s="1248"/>
    </row>
    <row r="65" spans="5:5" s="431" customFormat="1" x14ac:dyDescent="0.2">
      <c r="E65" s="1248"/>
    </row>
    <row r="66" spans="5:5" s="431" customFormat="1" x14ac:dyDescent="0.2">
      <c r="E66" s="1248"/>
    </row>
    <row r="67" spans="5:5" s="431" customFormat="1" x14ac:dyDescent="0.2">
      <c r="E67" s="1248"/>
    </row>
    <row r="68" spans="5:5" s="431" customFormat="1" x14ac:dyDescent="0.2">
      <c r="E68" s="1248"/>
    </row>
    <row r="69" spans="5:5" s="431" customFormat="1" x14ac:dyDescent="0.2">
      <c r="E69" s="1248"/>
    </row>
    <row r="70" spans="5:5" s="431" customFormat="1" x14ac:dyDescent="0.2">
      <c r="E70" s="1248"/>
    </row>
    <row r="71" spans="5:5" s="431" customFormat="1" x14ac:dyDescent="0.2">
      <c r="E71" s="1248"/>
    </row>
  </sheetData>
  <sheetProtection algorithmName="SHA-512" hashValue="7CN08SvxQ/ZmrrmRMtHmYWnYXKXuyzikMYgYART00aT2ExhePYPMjpRMk2huU8Cu+Vec0uCj/jnArzyXo+CJOA==" saltValue="lUEVzFcCHHONNF3wjruedg==" spinCount="100000" sheet="1" objects="1" scenarios="1"/>
  <mergeCells count="20">
    <mergeCell ref="B18:D18"/>
    <mergeCell ref="E21:F21"/>
    <mergeCell ref="J8:M8"/>
    <mergeCell ref="J9:M9"/>
    <mergeCell ref="J10:M10"/>
    <mergeCell ref="J11:M11"/>
    <mergeCell ref="J16:M17"/>
    <mergeCell ref="J13:M13"/>
    <mergeCell ref="J14:M14"/>
    <mergeCell ref="B13:F13"/>
    <mergeCell ref="B15:F15"/>
    <mergeCell ref="J19:M19"/>
    <mergeCell ref="D6:F7"/>
    <mergeCell ref="J6:M6"/>
    <mergeCell ref="J7:M7"/>
    <mergeCell ref="B2:F4"/>
    <mergeCell ref="J2:M2"/>
    <mergeCell ref="J4:M4"/>
    <mergeCell ref="B5:F5"/>
    <mergeCell ref="J5:M5"/>
  </mergeCells>
  <conditionalFormatting sqref="M28">
    <cfRule type="cellIs" dxfId="9" priority="1" operator="equal">
      <formula>#VALUE!</formula>
    </cfRule>
    <cfRule type="cellIs" priority="2" operator="equal">
      <formula>#VALUE!</formula>
    </cfRule>
    <cfRule type="cellIs" dxfId="8" priority="3" operator="greaterThan">
      <formula>"&gt;0"</formula>
    </cfRule>
    <cfRule type="cellIs" dxfId="7" priority="4" operator="greaterThan">
      <formula>"&gt;0"</formula>
    </cfRule>
    <cfRule type="cellIs" dxfId="6" priority="5" operator="greaterThan">
      <formula>"&gt;0"</formula>
    </cfRule>
    <cfRule type="cellIs" dxfId="5" priority="6" operator="greaterThan">
      <formula>"&gt;0"</formula>
    </cfRule>
  </conditionalFormatting>
  <hyperlinks>
    <hyperlink ref="J4" location="'1.Kriterium'!A1" display="1. Einkommen"/>
    <hyperlink ref="J4:M4" location="Ergebnis!A1" tooltip="zu den RATING - ERGEBNISSEN" display=" ► RATING - ERGEBNIS"/>
    <hyperlink ref="J5" location="'1.Kriterium'!A1" display="1. Einkommen"/>
    <hyperlink ref="J6" location="'2.Kriterium (EU)'!A1" display="2. Eigenkapitalveränderung, bereinigt"/>
    <hyperlink ref="J8" location="'3.Kriterium'!A1" display="3. Eigenkapitalanteil"/>
    <hyperlink ref="J9" location="'4.Kriterium'!A1" display="4. Gesamtkapitalrentabilität"/>
    <hyperlink ref="J10" location="'5.Kriterium'!A1" display="5. Ausschöpfung mittelfr. KDG"/>
    <hyperlink ref="J7" location="'2.Kriterium (EU)'!A1" display="2. Eigenkapitalveränderung, bereinigt"/>
    <hyperlink ref="J13" location="'5.Kriterium'!A1" display="5. Ausschöpfung mittelfr. KDG"/>
    <hyperlink ref="J14" location="'5.Kriterium'!A1" display="5. Ausschöpfung mittelfr. KDG"/>
    <hyperlink ref="J13:M13" location="Start!A1" tooltip="zurück zur STARTSEITE" display=" ► S T A R T S E I T E"/>
    <hyperlink ref="J14:M14" location="Hinweise!A1" tooltip="HINWEISE zur Eingabe und Berechnung " display=" ► H I N W E I S E"/>
    <hyperlink ref="J5:M5" location="'1KZ'!A1" tooltip="zur Berechnung der Kennzahl: EINKOMMEN je AK" display=" ► Einkommen je Arbeitskraft"/>
    <hyperlink ref="J6:M6" location="'2aKZ_EU'!A1" tooltip="zur Berechnung der Kennzahl: EIGENKAPITALVERÄNDERUNG (Untern.)" display=" ► Eigenkapitalveränderung, bereinigt für Einzelunternehmen"/>
    <hyperlink ref="J7:M7" location="'2bKZ_JUR'!A1" tooltip="zur Berechnung der Kennzahl: EIGENKAPITALVERÄNDERUNG (jur. Pers.Untern.)" display=" ► Eigenkapitalveränderung, bereinigt für jur. Personen"/>
    <hyperlink ref="J8:M8" location="'3KZ'!A1" tooltip="zur Berechnung der Kennzahl: EIGENKAPITALANTEIL" display=" ► Eigenkapitalquote"/>
    <hyperlink ref="J9:M9" location="'4KZ'!A1" tooltip="zur Berechnung der Kennzahl: GESAMTKAPITALRENTABILITÄT" display=" ► Gesamtkapitalrentabilität"/>
    <hyperlink ref="J10:M10" location="'5KZ'!A1" tooltip="zur Berechnung der Kennzahl: AUSSCHÖPFUNG KDG" display=" ► Ausschöpfung mittelfr. KDG"/>
    <hyperlink ref="J11" location="'5.Kriterium'!A1" display="5. Ausschöpfung mittelfr. KDG"/>
    <hyperlink ref="J11:M11" location="AK_EU_PG_JUR__Lohnans!A1" tooltip="zur Tabelle: ARBEITSKRÄFTE und LOHNANSATZ" display=" ► Arbeitskräfte und Lohnansatz"/>
  </hyperlinks>
  <pageMargins left="0.59055118110236227" right="0.51181102362204722" top="0.70866141732283472" bottom="0.98425196850393704" header="0.51181102362204722" footer="0.51181102362204722"/>
  <pageSetup paperSize="9" scale="68"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pageSetUpPr fitToPage="1"/>
  </sheetPr>
  <dimension ref="A1:AC80"/>
  <sheetViews>
    <sheetView showGridLines="0" showRowColHeaders="0" topLeftCell="A25" zoomScale="95" zoomScaleNormal="95" zoomScaleSheetLayoutView="75" workbookViewId="0">
      <selection activeCell="R43" sqref="R43"/>
    </sheetView>
  </sheetViews>
  <sheetFormatPr baseColWidth="10" defaultColWidth="8.88671875" defaultRowHeight="12.75" x14ac:dyDescent="0.2"/>
  <cols>
    <col min="1" max="1" width="1.33203125" style="746" customWidth="1"/>
    <col min="2" max="2" width="5" style="746" customWidth="1"/>
    <col min="3" max="3" width="3.109375" style="746" customWidth="1"/>
    <col min="4" max="4" width="27.6640625" style="746" customWidth="1"/>
    <col min="5" max="5" width="7.77734375" style="1078" customWidth="1"/>
    <col min="6" max="6" width="5.77734375" style="1079" customWidth="1"/>
    <col min="7" max="7" width="5" style="746" customWidth="1"/>
    <col min="8" max="9" width="11.109375" style="746" hidden="1" customWidth="1"/>
    <col min="10" max="10" width="12" style="746" customWidth="1"/>
    <col min="11" max="12" width="11.88671875" style="746" customWidth="1"/>
    <col min="13" max="13" width="11.109375" style="746" bestFit="1" customWidth="1"/>
    <col min="14" max="14" width="1.44140625" style="746" customWidth="1"/>
    <col min="15" max="16" width="8.88671875" style="746"/>
    <col min="17" max="29" width="8.88671875" style="818"/>
    <col min="30" max="16384" width="8.88671875" style="746"/>
  </cols>
  <sheetData>
    <row r="1" spans="1:29" s="432" customFormat="1" ht="7.5" customHeight="1" x14ac:dyDescent="0.2">
      <c r="A1" s="463"/>
      <c r="B1" s="463"/>
      <c r="C1" s="463"/>
      <c r="D1" s="463"/>
      <c r="E1" s="947"/>
      <c r="F1" s="948"/>
      <c r="G1" s="460"/>
      <c r="H1" s="460"/>
      <c r="I1" s="460"/>
      <c r="J1" s="460"/>
      <c r="K1" s="460"/>
      <c r="L1" s="460"/>
      <c r="M1" s="542"/>
      <c r="N1" s="463"/>
      <c r="O1" s="463"/>
      <c r="P1" s="464"/>
      <c r="Q1" s="463"/>
      <c r="R1" s="463"/>
      <c r="S1" s="431"/>
      <c r="T1" s="431"/>
      <c r="U1" s="431"/>
      <c r="V1" s="431"/>
      <c r="W1" s="431"/>
      <c r="X1" s="431"/>
      <c r="Y1" s="431"/>
      <c r="Z1" s="431"/>
      <c r="AA1" s="431"/>
      <c r="AB1" s="431"/>
      <c r="AC1" s="431"/>
    </row>
    <row r="2" spans="1:29" s="438" customFormat="1" ht="22.5" customHeight="1" x14ac:dyDescent="0.2">
      <c r="A2" s="814"/>
      <c r="B2" s="1770" t="s">
        <v>374</v>
      </c>
      <c r="C2" s="1898"/>
      <c r="D2" s="1898"/>
      <c r="E2" s="1898"/>
      <c r="F2" s="1899"/>
      <c r="G2" s="510"/>
      <c r="H2" s="949"/>
      <c r="I2" s="949"/>
      <c r="J2" s="1566" t="s">
        <v>5</v>
      </c>
      <c r="K2" s="1723"/>
      <c r="L2" s="1723"/>
      <c r="M2" s="1724"/>
      <c r="N2" s="460"/>
      <c r="O2" s="460"/>
      <c r="P2" s="542"/>
      <c r="Q2" s="510"/>
      <c r="R2" s="510"/>
      <c r="S2" s="437"/>
      <c r="T2" s="437"/>
      <c r="U2" s="437"/>
      <c r="V2" s="437"/>
      <c r="W2" s="437"/>
      <c r="X2" s="437"/>
      <c r="Y2" s="437"/>
      <c r="Z2" s="437"/>
      <c r="AA2" s="437"/>
      <c r="AB2" s="437"/>
      <c r="AC2" s="437"/>
    </row>
    <row r="3" spans="1:29" s="432" customFormat="1" ht="6" customHeight="1" x14ac:dyDescent="0.25">
      <c r="A3" s="463"/>
      <c r="B3" s="1900"/>
      <c r="C3" s="1901"/>
      <c r="D3" s="1901"/>
      <c r="E3" s="1901"/>
      <c r="F3" s="1902"/>
      <c r="G3" s="513"/>
      <c r="H3" s="950"/>
      <c r="I3" s="950"/>
      <c r="J3" s="446"/>
      <c r="K3" s="446"/>
      <c r="L3" s="447"/>
      <c r="M3" s="448"/>
      <c r="N3" s="513"/>
      <c r="O3" s="445"/>
      <c r="P3" s="1173"/>
      <c r="Q3" s="514"/>
      <c r="R3" s="475"/>
      <c r="S3" s="431"/>
      <c r="T3" s="431"/>
      <c r="U3" s="431"/>
      <c r="V3" s="431"/>
      <c r="W3" s="431"/>
      <c r="X3" s="431"/>
      <c r="Y3" s="431"/>
      <c r="Z3" s="431"/>
      <c r="AA3" s="431"/>
      <c r="AB3" s="431"/>
      <c r="AC3" s="431"/>
    </row>
    <row r="4" spans="1:29" s="455" customFormat="1" ht="19.5" customHeight="1" thickBot="1" x14ac:dyDescent="0.3">
      <c r="A4" s="817"/>
      <c r="B4" s="1903"/>
      <c r="C4" s="1904"/>
      <c r="D4" s="1904"/>
      <c r="E4" s="1904"/>
      <c r="F4" s="1905"/>
      <c r="G4" s="519"/>
      <c r="H4" s="951"/>
      <c r="I4" s="951"/>
      <c r="J4" s="1571" t="s">
        <v>6</v>
      </c>
      <c r="K4" s="1725"/>
      <c r="L4" s="1725"/>
      <c r="M4" s="1726"/>
      <c r="N4" s="460"/>
      <c r="O4" s="460"/>
      <c r="P4" s="542"/>
      <c r="Q4" s="518"/>
      <c r="R4" s="519"/>
      <c r="S4" s="458"/>
      <c r="T4" s="458"/>
      <c r="U4" s="458"/>
      <c r="V4" s="458"/>
      <c r="W4" s="458"/>
      <c r="X4" s="458"/>
      <c r="Y4" s="458"/>
      <c r="Z4" s="458"/>
      <c r="AA4" s="458"/>
      <c r="AB4" s="458"/>
      <c r="AC4" s="458"/>
    </row>
    <row r="5" spans="1:29" s="432" customFormat="1" ht="19.5" customHeight="1" thickTop="1" thickBot="1" x14ac:dyDescent="0.3">
      <c r="A5" s="463"/>
      <c r="B5" s="1906" t="str">
        <f>Start!$C$17</f>
        <v>Version 6.23  vom 01.03.2025</v>
      </c>
      <c r="C5" s="1907"/>
      <c r="D5" s="1907"/>
      <c r="E5" s="1907"/>
      <c r="F5" s="1908"/>
      <c r="G5" s="460"/>
      <c r="H5" s="952"/>
      <c r="I5" s="952"/>
      <c r="J5" s="1727" t="s">
        <v>7</v>
      </c>
      <c r="K5" s="1728"/>
      <c r="L5" s="1728"/>
      <c r="M5" s="1729"/>
      <c r="N5" s="460"/>
      <c r="O5" s="460"/>
      <c r="P5" s="542"/>
      <c r="Q5" s="523"/>
      <c r="R5" s="475"/>
      <c r="S5" s="431"/>
      <c r="T5" s="431"/>
      <c r="U5" s="431"/>
      <c r="V5" s="431"/>
      <c r="W5" s="431"/>
      <c r="X5" s="431"/>
      <c r="Y5" s="431"/>
      <c r="Z5" s="431"/>
      <c r="AA5" s="431"/>
      <c r="AB5" s="431"/>
      <c r="AC5" s="431"/>
    </row>
    <row r="6" spans="1:29" s="432" customFormat="1" ht="19.5" customHeight="1" thickTop="1" thickBot="1" x14ac:dyDescent="0.3">
      <c r="A6" s="463"/>
      <c r="B6" s="463"/>
      <c r="C6" s="511"/>
      <c r="D6" s="475"/>
      <c r="E6" s="431"/>
      <c r="F6" s="431"/>
      <c r="G6" s="460"/>
      <c r="H6" s="952"/>
      <c r="I6" s="952"/>
      <c r="J6" s="1548" t="s">
        <v>8</v>
      </c>
      <c r="K6" s="1716"/>
      <c r="L6" s="1716"/>
      <c r="M6" s="1717"/>
      <c r="N6" s="460"/>
      <c r="O6" s="460"/>
      <c r="P6" s="542"/>
      <c r="Q6" s="523"/>
      <c r="R6" s="475"/>
      <c r="S6" s="431"/>
      <c r="T6" s="431"/>
      <c r="U6" s="431"/>
      <c r="V6" s="431"/>
      <c r="W6" s="431"/>
      <c r="X6" s="431"/>
      <c r="Y6" s="431"/>
      <c r="Z6" s="431"/>
      <c r="AA6" s="431"/>
      <c r="AB6" s="431"/>
      <c r="AC6" s="431"/>
    </row>
    <row r="7" spans="1:29" s="432" customFormat="1" ht="19.5" customHeight="1" thickTop="1" thickBot="1" x14ac:dyDescent="0.3">
      <c r="A7" s="463"/>
      <c r="B7" s="463"/>
      <c r="C7" s="511"/>
      <c r="D7" s="818"/>
      <c r="E7" s="818"/>
      <c r="F7" s="818"/>
      <c r="G7" s="460"/>
      <c r="H7" s="952"/>
      <c r="I7" s="952"/>
      <c r="J7" s="1548" t="s">
        <v>9</v>
      </c>
      <c r="K7" s="1716"/>
      <c r="L7" s="1716"/>
      <c r="M7" s="1717"/>
      <c r="N7" s="460"/>
      <c r="O7" s="460"/>
      <c r="P7" s="542"/>
      <c r="Q7" s="523"/>
      <c r="R7" s="475"/>
      <c r="S7" s="431"/>
      <c r="T7" s="431"/>
      <c r="U7" s="431"/>
      <c r="V7" s="431"/>
      <c r="W7" s="431"/>
      <c r="X7" s="431"/>
      <c r="Y7" s="431"/>
      <c r="Z7" s="431"/>
      <c r="AA7" s="431"/>
      <c r="AB7" s="431"/>
      <c r="AC7" s="431"/>
    </row>
    <row r="8" spans="1:29" s="432" customFormat="1" ht="19.5" customHeight="1" thickTop="1" thickBot="1" x14ac:dyDescent="0.3">
      <c r="A8" s="463"/>
      <c r="B8" s="463"/>
      <c r="C8" s="511"/>
      <c r="D8" s="463"/>
      <c r="E8" s="947"/>
      <c r="F8" s="499"/>
      <c r="G8" s="460"/>
      <c r="H8" s="952"/>
      <c r="I8" s="952"/>
      <c r="J8" s="1548" t="s">
        <v>10</v>
      </c>
      <c r="K8" s="1716"/>
      <c r="L8" s="1716"/>
      <c r="M8" s="1717"/>
      <c r="N8" s="460"/>
      <c r="O8" s="460"/>
      <c r="P8" s="542"/>
      <c r="Q8" s="523"/>
      <c r="R8" s="475"/>
      <c r="S8" s="431"/>
      <c r="T8" s="431"/>
      <c r="U8" s="431"/>
      <c r="V8" s="431"/>
      <c r="W8" s="431"/>
      <c r="X8" s="431"/>
      <c r="Y8" s="431"/>
      <c r="Z8" s="431"/>
      <c r="AA8" s="431"/>
      <c r="AB8" s="431"/>
      <c r="AC8" s="431"/>
    </row>
    <row r="9" spans="1:29" s="432" customFormat="1" ht="19.5" customHeight="1" thickTop="1" thickBot="1" x14ac:dyDescent="0.3">
      <c r="A9" s="463"/>
      <c r="B9" s="463"/>
      <c r="C9" s="511"/>
      <c r="D9" s="463"/>
      <c r="E9" s="953"/>
      <c r="F9" s="954"/>
      <c r="G9" s="460"/>
      <c r="H9" s="952"/>
      <c r="I9" s="952"/>
      <c r="J9" s="1548" t="s">
        <v>11</v>
      </c>
      <c r="K9" s="1716"/>
      <c r="L9" s="1716"/>
      <c r="M9" s="1717"/>
      <c r="N9" s="460"/>
      <c r="O9" s="460"/>
      <c r="P9" s="542"/>
      <c r="Q9" s="523"/>
      <c r="R9" s="475"/>
      <c r="S9" s="431"/>
      <c r="T9" s="431"/>
      <c r="U9" s="431"/>
      <c r="V9" s="431"/>
      <c r="W9" s="431"/>
      <c r="X9" s="431"/>
      <c r="Y9" s="431"/>
      <c r="Z9" s="431"/>
      <c r="AA9" s="431"/>
      <c r="AB9" s="431"/>
      <c r="AC9" s="431"/>
    </row>
    <row r="10" spans="1:29" s="432" customFormat="1" ht="19.5" customHeight="1" thickTop="1" thickBot="1" x14ac:dyDescent="0.3">
      <c r="A10" s="463"/>
      <c r="B10" s="474"/>
      <c r="C10" s="526"/>
      <c r="D10" s="475"/>
      <c r="E10" s="431"/>
      <c r="F10" s="475"/>
      <c r="G10" s="957"/>
      <c r="H10" s="952"/>
      <c r="I10" s="952"/>
      <c r="J10" s="1755" t="s">
        <v>12</v>
      </c>
      <c r="K10" s="1756"/>
      <c r="L10" s="1756"/>
      <c r="M10" s="1757"/>
      <c r="N10" s="460"/>
      <c r="O10" s="460"/>
      <c r="P10" s="542"/>
      <c r="Q10" s="523"/>
      <c r="R10" s="475"/>
      <c r="S10" s="431"/>
      <c r="T10" s="431"/>
      <c r="U10" s="431"/>
      <c r="V10" s="431"/>
      <c r="W10" s="431"/>
      <c r="X10" s="431"/>
      <c r="Y10" s="431"/>
      <c r="Z10" s="431"/>
      <c r="AA10" s="431"/>
      <c r="AB10" s="431"/>
      <c r="AC10" s="431"/>
    </row>
    <row r="11" spans="1:29" s="432" customFormat="1" ht="19.5" customHeight="1" thickTop="1" thickBot="1" x14ac:dyDescent="0.3">
      <c r="A11" s="463"/>
      <c r="B11" s="474"/>
      <c r="C11" s="526"/>
      <c r="D11" s="475"/>
      <c r="E11" s="431"/>
      <c r="F11" s="475"/>
      <c r="G11" s="957"/>
      <c r="H11" s="952"/>
      <c r="I11" s="952"/>
      <c r="J11" s="1548" t="s">
        <v>13</v>
      </c>
      <c r="K11" s="1716"/>
      <c r="L11" s="1716"/>
      <c r="M11" s="1717"/>
      <c r="N11" s="460"/>
      <c r="O11" s="460"/>
      <c r="P11" s="542"/>
      <c r="Q11" s="523"/>
      <c r="R11" s="475"/>
      <c r="S11" s="431"/>
      <c r="T11" s="431"/>
      <c r="U11" s="431"/>
      <c r="V11" s="431"/>
      <c r="W11" s="431"/>
      <c r="X11" s="431"/>
      <c r="Y11" s="431"/>
      <c r="Z11" s="431"/>
      <c r="AA11" s="431"/>
      <c r="AB11" s="431"/>
      <c r="AC11" s="431"/>
    </row>
    <row r="12" spans="1:29" s="432" customFormat="1" ht="6.75" customHeight="1" thickTop="1" x14ac:dyDescent="0.2">
      <c r="A12" s="463"/>
      <c r="B12" s="474"/>
      <c r="C12" s="526"/>
      <c r="D12" s="475"/>
      <c r="E12" s="431"/>
      <c r="F12" s="475"/>
      <c r="G12" s="1082"/>
      <c r="H12" s="960"/>
      <c r="I12" s="960"/>
      <c r="J12" s="297"/>
      <c r="K12" s="351"/>
      <c r="L12" s="351"/>
      <c r="M12" s="351"/>
      <c r="N12" s="365"/>
      <c r="O12" s="365"/>
      <c r="P12" s="530"/>
      <c r="Q12" s="531"/>
      <c r="R12" s="475"/>
      <c r="S12" s="431"/>
      <c r="T12" s="431"/>
      <c r="U12" s="431"/>
      <c r="V12" s="431"/>
      <c r="W12" s="431"/>
      <c r="X12" s="431"/>
      <c r="Y12" s="431"/>
      <c r="Z12" s="431"/>
      <c r="AA12" s="431"/>
      <c r="AB12" s="431"/>
      <c r="AC12" s="431"/>
    </row>
    <row r="13" spans="1:29" s="432" customFormat="1" ht="21" customHeight="1" thickBot="1" x14ac:dyDescent="0.3">
      <c r="A13" s="464"/>
      <c r="B13" s="1129"/>
      <c r="C13" s="675"/>
      <c r="D13" s="675"/>
      <c r="E13" s="1251"/>
      <c r="F13" s="1252"/>
      <c r="G13" s="460"/>
      <c r="H13" s="952"/>
      <c r="I13" s="952"/>
      <c r="J13" s="1583" t="s">
        <v>14</v>
      </c>
      <c r="K13" s="1744"/>
      <c r="L13" s="1744"/>
      <c r="M13" s="1745"/>
      <c r="N13" s="460"/>
      <c r="O13" s="460"/>
      <c r="P13" s="542"/>
      <c r="Q13" s="460"/>
      <c r="R13" s="475"/>
      <c r="S13" s="431"/>
      <c r="T13" s="431"/>
      <c r="U13" s="431"/>
      <c r="V13" s="431"/>
      <c r="W13" s="431"/>
      <c r="X13" s="431"/>
      <c r="Y13" s="431"/>
      <c r="Z13" s="431"/>
      <c r="AA13" s="431"/>
      <c r="AB13" s="431"/>
      <c r="AC13" s="431"/>
    </row>
    <row r="14" spans="1:29" s="432" customFormat="1" ht="21" customHeight="1" thickTop="1" thickBot="1" x14ac:dyDescent="0.3">
      <c r="A14" s="464"/>
      <c r="B14" s="583"/>
      <c r="C14" s="818"/>
      <c r="D14" s="818"/>
      <c r="E14" s="583"/>
      <c r="F14" s="818"/>
      <c r="G14" s="521"/>
      <c r="H14" s="952"/>
      <c r="I14" s="952"/>
      <c r="J14" s="1592" t="s">
        <v>36</v>
      </c>
      <c r="K14" s="1593"/>
      <c r="L14" s="1593"/>
      <c r="M14" s="1594"/>
      <c r="N14" s="460"/>
      <c r="O14" s="460"/>
      <c r="P14" s="542"/>
      <c r="Q14" s="460"/>
      <c r="R14" s="475"/>
      <c r="S14" s="431"/>
      <c r="T14" s="431"/>
      <c r="U14" s="431"/>
      <c r="V14" s="431"/>
      <c r="W14" s="431"/>
      <c r="X14" s="431"/>
      <c r="Y14" s="431"/>
      <c r="Z14" s="431"/>
      <c r="AA14" s="431"/>
      <c r="AB14" s="431"/>
      <c r="AC14" s="431"/>
    </row>
    <row r="15" spans="1:29" ht="32.25" customHeight="1" thickTop="1" x14ac:dyDescent="0.2">
      <c r="A15" s="583"/>
      <c r="B15" s="1746" t="str">
        <f>T(Ergebnis!$D$12)</f>
        <v/>
      </c>
      <c r="C15" s="1747"/>
      <c r="D15" s="1747"/>
      <c r="E15" s="1747"/>
      <c r="F15" s="1748"/>
      <c r="G15" s="824"/>
      <c r="H15" s="824"/>
      <c r="I15" s="824"/>
      <c r="J15" s="826"/>
      <c r="K15" s="826"/>
      <c r="L15" s="826"/>
      <c r="M15" s="1253"/>
      <c r="N15" s="818"/>
      <c r="O15" s="818"/>
      <c r="P15" s="583"/>
    </row>
    <row r="16" spans="1:29" ht="38.25" customHeight="1" x14ac:dyDescent="0.2">
      <c r="A16" s="1095"/>
      <c r="B16" s="1083" t="str">
        <f>T(Ergebnis!$D$13)</f>
        <v/>
      </c>
      <c r="C16" s="1084"/>
      <c r="D16" s="1084"/>
      <c r="E16" s="1084"/>
      <c r="F16" s="1085"/>
      <c r="G16" s="1254"/>
      <c r="H16" s="824"/>
      <c r="I16" s="829"/>
      <c r="J16" s="1964" t="s">
        <v>359</v>
      </c>
      <c r="K16" s="1965"/>
      <c r="L16" s="1965"/>
      <c r="M16" s="1966"/>
      <c r="N16" s="830"/>
      <c r="O16" s="818"/>
      <c r="P16" s="583"/>
    </row>
    <row r="17" spans="1:29" ht="20.25" customHeight="1" x14ac:dyDescent="0.2">
      <c r="A17" s="1095"/>
      <c r="B17" s="1752" t="str">
        <f>T(Ergebnis!$D$14)</f>
        <v/>
      </c>
      <c r="C17" s="1753"/>
      <c r="D17" s="1753"/>
      <c r="E17" s="1753"/>
      <c r="F17" s="1754"/>
      <c r="G17" s="1254"/>
      <c r="H17" s="824"/>
      <c r="I17" s="829"/>
      <c r="J17" s="1967"/>
      <c r="K17" s="1968"/>
      <c r="L17" s="1968"/>
      <c r="M17" s="1969"/>
      <c r="N17" s="830"/>
      <c r="O17" s="818"/>
      <c r="P17" s="583"/>
    </row>
    <row r="18" spans="1:29" ht="33.75" customHeight="1" x14ac:dyDescent="0.2">
      <c r="A18" s="1095"/>
      <c r="B18" s="1975" t="str">
        <f>IF(Ergebnis!$G$16=0,"ACHTUNG! Ohne Angabe der Rechtsform im Blatt 'Rating-Ergebnis' erfolgt keine Berechnung der Kennzahl!","")</f>
        <v>ACHTUNG! Ohne Angabe der Rechtsform im Blatt 'Rating-Ergebnis' erfolgt keine Berechnung der Kennzahl!</v>
      </c>
      <c r="C18" s="1976"/>
      <c r="D18" s="1976"/>
      <c r="E18" s="1976"/>
      <c r="F18" s="1977"/>
      <c r="H18" s="818"/>
      <c r="I18" s="818"/>
      <c r="J18" s="827" t="str">
        <f>IF(Ergebnis!$G$16=0,"",IF(AND(ISBLANK('5KZ'!$L$23),ISBLANK('5KZ'!$L$31),ISBLANK('5KZ'!$L$32)),"ACHTUNG! Keine oder unvollständige Eintragungen im aktuellen Jahr.",""))</f>
        <v/>
      </c>
      <c r="K18" s="828"/>
      <c r="L18" s="828"/>
      <c r="M18" s="828"/>
      <c r="N18" s="818"/>
      <c r="O18" s="818"/>
      <c r="P18" s="583"/>
    </row>
    <row r="19" spans="1:29" s="432" customFormat="1" ht="25.5" customHeight="1" x14ac:dyDescent="0.35">
      <c r="A19" s="545"/>
      <c r="B19" s="1970" t="s">
        <v>194</v>
      </c>
      <c r="C19" s="1971"/>
      <c r="D19" s="1971"/>
      <c r="E19" s="1255"/>
      <c r="F19" s="1256"/>
      <c r="G19" s="546" t="str">
        <f>IF(Ergebnis!$G$16=0,"",IF(AND(ISBLANK('5KZ'!$L$23),ISBLANK('5KZ'!$L$31),ISBLANK('5KZ'!$L$32)),"                  Gegebenenfalls den Wert '0' (Null) für die Positionen eintragen!",""))</f>
        <v/>
      </c>
      <c r="H19" s="1179"/>
      <c r="I19" s="1179"/>
      <c r="J19" s="1179"/>
      <c r="K19" s="1179"/>
      <c r="L19" s="1179"/>
      <c r="M19" s="1257"/>
      <c r="N19" s="431"/>
      <c r="O19" s="431"/>
      <c r="P19" s="548"/>
      <c r="Q19" s="431"/>
      <c r="R19" s="431"/>
      <c r="S19" s="431"/>
      <c r="T19" s="431"/>
      <c r="U19" s="431"/>
      <c r="V19" s="431"/>
      <c r="W19" s="431"/>
      <c r="X19" s="431"/>
      <c r="Y19" s="431"/>
      <c r="Z19" s="431"/>
      <c r="AA19" s="431"/>
      <c r="AB19" s="431"/>
      <c r="AC19" s="431"/>
    </row>
    <row r="20" spans="1:29" ht="24" customHeight="1" thickBot="1" x14ac:dyDescent="0.4">
      <c r="A20" s="818"/>
      <c r="B20" s="835"/>
      <c r="C20" s="1091"/>
      <c r="D20" s="1972" t="s">
        <v>195</v>
      </c>
      <c r="E20" s="1973"/>
      <c r="F20" s="1974"/>
      <c r="G20" s="1974"/>
      <c r="H20" s="1974"/>
      <c r="I20" s="1974"/>
      <c r="J20" s="1974"/>
      <c r="K20" s="1974"/>
      <c r="L20" s="1974"/>
      <c r="M20" s="1911"/>
      <c r="N20" s="818"/>
      <c r="O20" s="818"/>
      <c r="P20" s="583"/>
    </row>
    <row r="21" spans="1:29" s="432" customFormat="1" ht="8.25" customHeight="1" thickBot="1" x14ac:dyDescent="0.25">
      <c r="A21" s="463"/>
      <c r="B21" s="429"/>
      <c r="C21" s="427"/>
      <c r="D21" s="427"/>
      <c r="E21" s="1258"/>
      <c r="F21" s="1259"/>
      <c r="G21" s="427"/>
      <c r="H21" s="427"/>
      <c r="I21" s="427"/>
      <c r="J21" s="427"/>
      <c r="K21" s="427"/>
      <c r="L21" s="428"/>
      <c r="M21" s="428"/>
      <c r="N21" s="463"/>
      <c r="O21" s="463"/>
      <c r="P21" s="464"/>
      <c r="Q21" s="463"/>
      <c r="R21" s="463"/>
      <c r="S21" s="431"/>
      <c r="T21" s="431"/>
      <c r="U21" s="431"/>
      <c r="V21" s="431"/>
      <c r="W21" s="431"/>
      <c r="X21" s="431"/>
      <c r="Y21" s="431"/>
      <c r="Z21" s="431"/>
      <c r="AA21" s="431"/>
      <c r="AB21" s="431"/>
      <c r="AC21" s="431"/>
    </row>
    <row r="22" spans="1:29" s="1268" customFormat="1" ht="32.25" customHeight="1" thickBot="1" x14ac:dyDescent="0.25">
      <c r="A22" s="1260"/>
      <c r="B22" s="1261" t="s">
        <v>130</v>
      </c>
      <c r="C22" s="1262"/>
      <c r="D22" s="1263" t="s">
        <v>131</v>
      </c>
      <c r="E22" s="1884" t="s">
        <v>281</v>
      </c>
      <c r="F22" s="1885"/>
      <c r="G22" s="1264" t="s">
        <v>16</v>
      </c>
      <c r="H22" s="1264" t="s">
        <v>63</v>
      </c>
      <c r="I22" s="1264" t="s">
        <v>64</v>
      </c>
      <c r="J22" s="1264" t="s">
        <v>65</v>
      </c>
      <c r="K22" s="1264" t="s">
        <v>66</v>
      </c>
      <c r="L22" s="1264" t="s">
        <v>162</v>
      </c>
      <c r="M22" s="1265" t="s">
        <v>134</v>
      </c>
      <c r="N22" s="1266"/>
      <c r="O22" s="1267"/>
      <c r="P22" s="1260"/>
      <c r="Q22" s="1267"/>
      <c r="R22" s="1267"/>
      <c r="S22" s="1267"/>
      <c r="T22" s="1267"/>
      <c r="U22" s="1267"/>
      <c r="V22" s="1267"/>
      <c r="W22" s="1267"/>
      <c r="X22" s="1267"/>
      <c r="Y22" s="1267"/>
      <c r="Z22" s="1267"/>
      <c r="AA22" s="1267"/>
      <c r="AB22" s="1267"/>
      <c r="AC22" s="1267"/>
    </row>
    <row r="23" spans="1:29" ht="42.75" customHeight="1" thickBot="1" x14ac:dyDescent="0.25">
      <c r="A23" s="583"/>
      <c r="B23" s="1422">
        <v>1</v>
      </c>
      <c r="C23" s="1423"/>
      <c r="D23" s="1269" t="s">
        <v>458</v>
      </c>
      <c r="E23" s="849">
        <v>3996</v>
      </c>
      <c r="F23" s="1270">
        <v>9</v>
      </c>
      <c r="G23" s="851" t="s">
        <v>136</v>
      </c>
      <c r="H23" s="852"/>
      <c r="I23" s="1271"/>
      <c r="J23" s="1280"/>
      <c r="K23" s="1440"/>
      <c r="L23" s="1441"/>
      <c r="M23" s="976"/>
      <c r="N23" s="830"/>
      <c r="O23" s="1273"/>
      <c r="P23" s="583"/>
    </row>
    <row r="24" spans="1:29" ht="33" customHeight="1" thickBot="1" x14ac:dyDescent="0.25">
      <c r="A24" s="583"/>
      <c r="B24" s="1375">
        <v>3</v>
      </c>
      <c r="C24" s="1423" t="s">
        <v>138</v>
      </c>
      <c r="D24" s="859" t="s">
        <v>196</v>
      </c>
      <c r="E24" s="860">
        <v>2914</v>
      </c>
      <c r="F24" s="874">
        <v>5</v>
      </c>
      <c r="G24" s="858" t="s">
        <v>136</v>
      </c>
      <c r="H24" s="1274">
        <f>'4KZ'!H23</f>
        <v>0</v>
      </c>
      <c r="I24" s="1275">
        <f>'4KZ'!I23</f>
        <v>0</v>
      </c>
      <c r="J24" s="1276">
        <f>'4KZ'!J23</f>
        <v>0</v>
      </c>
      <c r="K24" s="1277">
        <f>'4KZ'!K23</f>
        <v>0</v>
      </c>
      <c r="L24" s="1437">
        <f>'4KZ'!L23</f>
        <v>0</v>
      </c>
      <c r="M24" s="1341"/>
      <c r="N24" s="830"/>
      <c r="O24" s="818"/>
      <c r="P24" s="583"/>
    </row>
    <row r="25" spans="1:29" ht="33" customHeight="1" thickBot="1" x14ac:dyDescent="0.25">
      <c r="A25" s="583"/>
      <c r="B25" s="1424">
        <v>4</v>
      </c>
      <c r="C25" s="1425" t="s">
        <v>43</v>
      </c>
      <c r="D25" s="908" t="s">
        <v>197</v>
      </c>
      <c r="E25" s="1231" t="s">
        <v>316</v>
      </c>
      <c r="F25" s="1279"/>
      <c r="G25" s="907" t="s">
        <v>136</v>
      </c>
      <c r="H25" s="1280"/>
      <c r="I25" s="1281"/>
      <c r="J25" s="1282">
        <f>'4KZ'!J24</f>
        <v>0</v>
      </c>
      <c r="K25" s="1283">
        <f>'4KZ'!K24</f>
        <v>0</v>
      </c>
      <c r="L25" s="1284">
        <f>'4KZ'!L24</f>
        <v>0</v>
      </c>
      <c r="M25" s="1341"/>
      <c r="N25" s="830"/>
      <c r="O25" s="818"/>
      <c r="P25" s="583"/>
    </row>
    <row r="26" spans="1:29" ht="19.5" customHeight="1" thickBot="1" x14ac:dyDescent="0.25">
      <c r="A26" s="583"/>
      <c r="B26" s="1417">
        <v>5</v>
      </c>
      <c r="C26" s="1426" t="s">
        <v>152</v>
      </c>
      <c r="D26" s="1285" t="s">
        <v>198</v>
      </c>
      <c r="E26" s="1110"/>
      <c r="F26" s="1111"/>
      <c r="G26" s="1286" t="s">
        <v>136</v>
      </c>
      <c r="H26" s="1287" t="e">
        <f>H23+#REF!+#REF!+H24-H25</f>
        <v>#REF!</v>
      </c>
      <c r="I26" s="1288" t="e">
        <f>I23+#REF!+#REF!+I24-I25</f>
        <v>#REF!</v>
      </c>
      <c r="J26" s="1289">
        <f>J23++J24-J25</f>
        <v>0</v>
      </c>
      <c r="K26" s="1289">
        <f t="shared" ref="K26:L26" si="0">K23++K24-K25</f>
        <v>0</v>
      </c>
      <c r="L26" s="1438">
        <f t="shared" si="0"/>
        <v>0</v>
      </c>
      <c r="M26" s="1420"/>
      <c r="N26" s="830"/>
      <c r="O26" s="818"/>
      <c r="P26" s="583"/>
    </row>
    <row r="27" spans="1:29" ht="33" customHeight="1" thickBot="1" x14ac:dyDescent="0.35">
      <c r="A27" s="583"/>
      <c r="B27" s="1427" t="s">
        <v>353</v>
      </c>
      <c r="C27" s="1428"/>
      <c r="D27" s="1269" t="s">
        <v>392</v>
      </c>
      <c r="E27" s="897" t="s">
        <v>352</v>
      </c>
      <c r="F27" s="1290"/>
      <c r="G27" s="851" t="s">
        <v>136</v>
      </c>
      <c r="H27" s="1280"/>
      <c r="I27" s="1281"/>
      <c r="J27" s="1291">
        <f>IF(Ergebnis!$G$16&lt;17,'2aKZ_EU'!J50,"")</f>
        <v>0</v>
      </c>
      <c r="K27" s="1292">
        <f>IF(Ergebnis!$G$16&lt;17,'2aKZ_EU'!K50,"")</f>
        <v>0</v>
      </c>
      <c r="L27" s="1293">
        <f>IF(Ergebnis!$G$16&lt;17,'2aKZ_EU'!L50,"")</f>
        <v>0</v>
      </c>
      <c r="M27" s="1341"/>
      <c r="N27" s="830"/>
      <c r="O27" s="818"/>
      <c r="P27" s="1294"/>
    </row>
    <row r="28" spans="1:29" ht="34.5" customHeight="1" thickBot="1" x14ac:dyDescent="0.35">
      <c r="A28" s="583"/>
      <c r="B28" s="1429" t="s">
        <v>354</v>
      </c>
      <c r="C28" s="1430"/>
      <c r="D28" s="867" t="s">
        <v>393</v>
      </c>
      <c r="E28" s="897" t="s">
        <v>352</v>
      </c>
      <c r="F28" s="1295"/>
      <c r="G28" s="1296" t="s">
        <v>136</v>
      </c>
      <c r="H28" s="1297"/>
      <c r="I28" s="1297"/>
      <c r="J28" s="1282">
        <f>IF(Ergebnis!$G$16&gt;16,'2bKZ_JUR'!J48,0)</f>
        <v>0</v>
      </c>
      <c r="K28" s="1283">
        <f>IF(Ergebnis!$G$16&gt;16,'2bKZ_JUR'!K48,0)</f>
        <v>0</v>
      </c>
      <c r="L28" s="1284">
        <f>IF(Ergebnis!$G$16&gt;16,'2bKZ_JUR'!L48,0)</f>
        <v>0</v>
      </c>
      <c r="M28" s="1341"/>
      <c r="N28" s="830"/>
      <c r="O28" s="818"/>
      <c r="P28" s="1294"/>
    </row>
    <row r="29" spans="1:29" ht="26.25" customHeight="1" x14ac:dyDescent="0.2">
      <c r="A29" s="583"/>
      <c r="B29" s="1375">
        <v>7</v>
      </c>
      <c r="C29" s="1029" t="s">
        <v>138</v>
      </c>
      <c r="D29" s="859" t="s">
        <v>196</v>
      </c>
      <c r="E29" s="860">
        <v>2914</v>
      </c>
      <c r="F29" s="874">
        <v>5</v>
      </c>
      <c r="G29" s="858" t="s">
        <v>136</v>
      </c>
      <c r="H29" s="1298">
        <v>0</v>
      </c>
      <c r="I29" s="1299">
        <v>0</v>
      </c>
      <c r="J29" s="1282">
        <f>'4KZ'!J23</f>
        <v>0</v>
      </c>
      <c r="K29" s="1283">
        <f>'4KZ'!K23</f>
        <v>0</v>
      </c>
      <c r="L29" s="1284">
        <f>'4KZ'!L23</f>
        <v>0</v>
      </c>
      <c r="M29" s="1341"/>
      <c r="N29" s="830"/>
      <c r="O29" s="818"/>
      <c r="P29" s="583"/>
    </row>
    <row r="30" spans="1:29" ht="41.25" customHeight="1" thickBot="1" x14ac:dyDescent="0.25">
      <c r="A30" s="583"/>
      <c r="B30" s="1375">
        <v>8</v>
      </c>
      <c r="C30" s="1029" t="s">
        <v>43</v>
      </c>
      <c r="D30" s="859" t="s">
        <v>197</v>
      </c>
      <c r="E30" s="872" t="s">
        <v>461</v>
      </c>
      <c r="F30" s="873" t="s">
        <v>462</v>
      </c>
      <c r="G30" s="858" t="s">
        <v>136</v>
      </c>
      <c r="H30" s="1300">
        <f>H25</f>
        <v>0</v>
      </c>
      <c r="I30" s="1301">
        <f>I25</f>
        <v>0</v>
      </c>
      <c r="J30" s="1302">
        <f>J25</f>
        <v>0</v>
      </c>
      <c r="K30" s="1303">
        <f>K25</f>
        <v>0</v>
      </c>
      <c r="L30" s="1439">
        <f>L25</f>
        <v>0</v>
      </c>
      <c r="M30" s="1341"/>
      <c r="N30" s="830"/>
      <c r="O30" s="818"/>
      <c r="P30" s="583"/>
    </row>
    <row r="31" spans="1:29" ht="30.75" customHeight="1" x14ac:dyDescent="0.2">
      <c r="A31" s="583"/>
      <c r="B31" s="1431">
        <v>9</v>
      </c>
      <c r="C31" s="1432" t="s">
        <v>138</v>
      </c>
      <c r="D31" s="1304" t="s">
        <v>459</v>
      </c>
      <c r="E31" s="1305">
        <v>3029</v>
      </c>
      <c r="F31" s="1435">
        <v>8</v>
      </c>
      <c r="G31" s="847" t="s">
        <v>136</v>
      </c>
      <c r="H31" s="852"/>
      <c r="I31" s="1271"/>
      <c r="J31" s="852"/>
      <c r="K31" s="1271"/>
      <c r="L31" s="1272"/>
      <c r="M31" s="856"/>
      <c r="N31" s="830"/>
      <c r="O31" s="1273"/>
      <c r="P31" s="583"/>
    </row>
    <row r="32" spans="1:29" ht="31.5" customHeight="1" thickBot="1" x14ac:dyDescent="0.25">
      <c r="A32" s="583"/>
      <c r="B32" s="1424">
        <v>10</v>
      </c>
      <c r="C32" s="1425" t="s">
        <v>138</v>
      </c>
      <c r="D32" s="1306" t="s">
        <v>460</v>
      </c>
      <c r="E32" s="1307">
        <v>3076</v>
      </c>
      <c r="F32" s="1436">
        <v>8</v>
      </c>
      <c r="G32" s="1278" t="s">
        <v>136</v>
      </c>
      <c r="H32" s="898"/>
      <c r="I32" s="900"/>
      <c r="J32" s="898"/>
      <c r="K32" s="900"/>
      <c r="L32" s="901"/>
      <c r="M32" s="856"/>
      <c r="N32" s="830"/>
      <c r="O32" s="818"/>
      <c r="P32" s="583"/>
    </row>
    <row r="33" spans="1:29" ht="32.25" customHeight="1" x14ac:dyDescent="0.2">
      <c r="A33" s="583"/>
      <c r="B33" s="1417">
        <v>11</v>
      </c>
      <c r="C33" s="1433" t="s">
        <v>152</v>
      </c>
      <c r="D33" s="1309" t="s">
        <v>199</v>
      </c>
      <c r="E33" s="1310"/>
      <c r="F33" s="1309"/>
      <c r="G33" s="1308" t="s">
        <v>136</v>
      </c>
      <c r="H33" s="1311">
        <f>H27+H29-H30+H31+H32</f>
        <v>0</v>
      </c>
      <c r="I33" s="1312">
        <f>I27+I29-I30+I31+I32</f>
        <v>0</v>
      </c>
      <c r="J33" s="1313">
        <f>IF(Ergebnis!$G$16&lt;17,(J27+J29-J30+J31+J32),IF(Ergebnis!$G$16&gt;16,(J28+J29-J30+J31+J32),0))</f>
        <v>0</v>
      </c>
      <c r="K33" s="1314">
        <f>IF(Ergebnis!$G$16&lt;17,(K27+K29-K30+K31+K32),IF(Ergebnis!$G$16&gt;16,(K28+K29-K30+K31+K32),0))</f>
        <v>0</v>
      </c>
      <c r="L33" s="1315">
        <f>IF(Ergebnis!$G$16&lt;17,(L27+L29-L30+L31+L32),IF(Ergebnis!$G$16&gt;16,(L28+L29-L30+L31+L32),0))</f>
        <v>0</v>
      </c>
      <c r="M33" s="1421"/>
      <c r="N33" s="830"/>
      <c r="O33" s="818"/>
      <c r="P33" s="583"/>
    </row>
    <row r="34" spans="1:29" ht="39.75" customHeight="1" thickBot="1" x14ac:dyDescent="0.25">
      <c r="A34" s="583"/>
      <c r="B34" s="1434">
        <v>12</v>
      </c>
      <c r="C34" s="1162"/>
      <c r="D34" s="1316" t="s">
        <v>200</v>
      </c>
      <c r="E34" s="1317"/>
      <c r="F34" s="1318"/>
      <c r="G34" s="1162" t="s">
        <v>23</v>
      </c>
      <c r="H34" s="1319" t="str">
        <f>IF(H33=0,"",H26*100/H33)</f>
        <v/>
      </c>
      <c r="I34" s="1320" t="str">
        <f>IF(I33=0,"",I26*100/I33)</f>
        <v/>
      </c>
      <c r="J34" s="1320" t="str">
        <f>IF(J33=0,"",J26*100/J33)</f>
        <v/>
      </c>
      <c r="K34" s="1320" t="str">
        <f>IF(K33=0,"",K26*100/K33)</f>
        <v/>
      </c>
      <c r="L34" s="1444" t="str">
        <f>IF(L33=0,"",L26*100/L33)</f>
        <v/>
      </c>
      <c r="M34" s="1445" t="str">
        <f>IF(Ergebnis!G16=0,"",IF(J33+K33+L33=0,"",AVERAGE(J34:L34)))</f>
        <v/>
      </c>
      <c r="N34" s="1321"/>
      <c r="O34" s="818"/>
      <c r="P34" s="583"/>
    </row>
    <row r="35" spans="1:29" ht="9.75" customHeight="1" x14ac:dyDescent="0.2">
      <c r="A35" s="818"/>
      <c r="B35" s="1322"/>
      <c r="C35" s="1323"/>
      <c r="D35" s="1323"/>
      <c r="E35" s="1324"/>
      <c r="F35" s="1325"/>
      <c r="G35" s="1322"/>
      <c r="H35" s="1322"/>
      <c r="I35" s="1322"/>
      <c r="J35" s="1326"/>
      <c r="K35" s="1326"/>
      <c r="L35" s="1326"/>
      <c r="M35" s="1327"/>
      <c r="N35" s="818"/>
      <c r="O35" s="818"/>
      <c r="P35" s="583"/>
    </row>
    <row r="36" spans="1:29" ht="18.75" customHeight="1" x14ac:dyDescent="0.2">
      <c r="A36" s="675"/>
      <c r="B36" s="1328" t="s">
        <v>146</v>
      </c>
      <c r="C36" s="1329" t="s">
        <v>342</v>
      </c>
      <c r="D36" s="818"/>
      <c r="E36" s="1074"/>
      <c r="F36" s="1075"/>
      <c r="G36" s="818"/>
      <c r="H36" s="818"/>
      <c r="I36" s="818"/>
      <c r="J36" s="818"/>
      <c r="K36" s="818"/>
      <c r="L36" s="818"/>
      <c r="M36" s="818"/>
      <c r="N36" s="675"/>
      <c r="O36" s="675"/>
      <c r="P36" s="1071"/>
      <c r="Q36" s="675"/>
      <c r="R36" s="675"/>
      <c r="S36" s="675"/>
      <c r="T36" s="675"/>
      <c r="U36" s="675"/>
      <c r="V36" s="675"/>
      <c r="W36" s="675"/>
      <c r="X36" s="675"/>
      <c r="Y36" s="675"/>
      <c r="Z36" s="675"/>
      <c r="AA36" s="675"/>
      <c r="AB36" s="675"/>
      <c r="AC36" s="675"/>
    </row>
    <row r="37" spans="1:29" ht="19.5" customHeight="1" x14ac:dyDescent="0.2">
      <c r="A37" s="818"/>
      <c r="B37" s="1330" t="s">
        <v>341</v>
      </c>
      <c r="C37" s="1867" t="s">
        <v>395</v>
      </c>
      <c r="D37" s="1868"/>
      <c r="E37" s="1868"/>
      <c r="F37" s="1868"/>
      <c r="G37" s="1868"/>
      <c r="H37" s="1868"/>
      <c r="I37" s="1868"/>
      <c r="J37" s="1868"/>
      <c r="K37" s="1868"/>
      <c r="L37" s="1868"/>
      <c r="M37" s="1869"/>
      <c r="N37" s="818"/>
      <c r="O37" s="818"/>
      <c r="P37" s="583"/>
    </row>
    <row r="38" spans="1:29" ht="26.25" customHeight="1" x14ac:dyDescent="0.2">
      <c r="A38" s="818"/>
      <c r="B38" s="1331" t="s">
        <v>343</v>
      </c>
      <c r="C38" s="1867" t="s">
        <v>394</v>
      </c>
      <c r="D38" s="1868"/>
      <c r="E38" s="1868"/>
      <c r="F38" s="1868"/>
      <c r="G38" s="1868"/>
      <c r="H38" s="1868"/>
      <c r="I38" s="1868"/>
      <c r="J38" s="1868"/>
      <c r="K38" s="1868"/>
      <c r="L38" s="1868"/>
      <c r="M38" s="1869"/>
      <c r="N38" s="818"/>
      <c r="O38" s="818"/>
      <c r="P38" s="583"/>
    </row>
    <row r="39" spans="1:29" ht="27" customHeight="1" x14ac:dyDescent="0.2">
      <c r="A39" s="818"/>
      <c r="B39" s="1332" t="s">
        <v>344</v>
      </c>
      <c r="C39" s="1867" t="s">
        <v>457</v>
      </c>
      <c r="D39" s="1868"/>
      <c r="E39" s="1868"/>
      <c r="F39" s="1868"/>
      <c r="G39" s="1868"/>
      <c r="H39" s="1868"/>
      <c r="I39" s="1868"/>
      <c r="J39" s="1868"/>
      <c r="K39" s="1868"/>
      <c r="L39" s="1868"/>
      <c r="M39" s="1869"/>
      <c r="N39" s="818"/>
      <c r="O39" s="818"/>
      <c r="P39" s="583"/>
    </row>
    <row r="40" spans="1:29" s="818" customFormat="1" x14ac:dyDescent="0.2">
      <c r="E40" s="1074"/>
      <c r="F40" s="1075"/>
    </row>
    <row r="41" spans="1:29" s="818" customFormat="1" ht="19.5" customHeight="1" x14ac:dyDescent="0.2">
      <c r="B41" s="1978" t="str">
        <f>IF(Ergebnis!$G$16=0,"ACHTUNG! Ohne Angabe der Rechtsform im Blatt 'Rating-Ergebnis' erfolgt keine Berechnung der Kennzahl!","")</f>
        <v>ACHTUNG! Ohne Angabe der Rechtsform im Blatt 'Rating-Ergebnis' erfolgt keine Berechnung der Kennzahl!</v>
      </c>
      <c r="C41" s="1979"/>
      <c r="D41" s="1979"/>
      <c r="E41" s="1979"/>
      <c r="F41" s="1979"/>
      <c r="G41" s="1979"/>
      <c r="H41" s="1979"/>
      <c r="I41" s="1979"/>
      <c r="J41" s="1979"/>
      <c r="K41" s="1979"/>
      <c r="L41" s="1979"/>
      <c r="M41" s="1980"/>
    </row>
    <row r="42" spans="1:29" s="818" customFormat="1" ht="20.25" customHeight="1" x14ac:dyDescent="0.2">
      <c r="B42" s="943" t="str">
        <f>IF(Ergebnis!G16=0,"",IF(OR(AND(Ergebnis!G16&gt;10,Ergebnis!G16&lt;18),AND(Ergebnis!G16&gt;60,Ergebnis!G16&lt;65),Ergebnis!G16=66),"", "ACHTUNG! Ungültiger Rechtsformschlüssel im Blatt 'Ergebnis' (Rating). Angaben über die Eigenkapitalveränderung können nicht übernommen werden!"))</f>
        <v/>
      </c>
      <c r="C42" s="936"/>
      <c r="D42" s="936"/>
      <c r="E42" s="1333"/>
      <c r="F42" s="1329"/>
      <c r="G42" s="936"/>
      <c r="H42" s="936"/>
      <c r="I42" s="936"/>
      <c r="J42" s="936"/>
      <c r="K42" s="936"/>
      <c r="L42" s="936"/>
      <c r="M42" s="936"/>
    </row>
    <row r="43" spans="1:29" s="818" customFormat="1" x14ac:dyDescent="0.2">
      <c r="E43" s="1074"/>
      <c r="F43" s="1075"/>
    </row>
    <row r="44" spans="1:29" s="818" customFormat="1" x14ac:dyDescent="0.2">
      <c r="E44" s="1074"/>
      <c r="F44" s="1075"/>
    </row>
    <row r="45" spans="1:29" s="818" customFormat="1" x14ac:dyDescent="0.2">
      <c r="E45" s="1074"/>
      <c r="F45" s="1075"/>
    </row>
    <row r="46" spans="1:29" s="818" customFormat="1" x14ac:dyDescent="0.2">
      <c r="E46" s="1074"/>
      <c r="F46" s="1075"/>
    </row>
    <row r="47" spans="1:29" s="818" customFormat="1" x14ac:dyDescent="0.2">
      <c r="E47" s="1074"/>
      <c r="F47" s="1075"/>
    </row>
    <row r="48" spans="1:29" s="818" customFormat="1" x14ac:dyDescent="0.2">
      <c r="E48" s="1074"/>
      <c r="F48" s="1075"/>
    </row>
    <row r="49" spans="5:6" s="818" customFormat="1" x14ac:dyDescent="0.2">
      <c r="E49" s="1074"/>
      <c r="F49" s="1075"/>
    </row>
    <row r="50" spans="5:6" s="818" customFormat="1" x14ac:dyDescent="0.2">
      <c r="E50" s="1074"/>
      <c r="F50" s="1075"/>
    </row>
    <row r="51" spans="5:6" s="818" customFormat="1" x14ac:dyDescent="0.2">
      <c r="E51" s="1074"/>
      <c r="F51" s="1075"/>
    </row>
    <row r="52" spans="5:6" s="818" customFormat="1" x14ac:dyDescent="0.2">
      <c r="E52" s="1074"/>
      <c r="F52" s="1075"/>
    </row>
    <row r="53" spans="5:6" s="818" customFormat="1" x14ac:dyDescent="0.2">
      <c r="E53" s="1074"/>
      <c r="F53" s="1075"/>
    </row>
    <row r="54" spans="5:6" s="818" customFormat="1" x14ac:dyDescent="0.2">
      <c r="E54" s="1074"/>
      <c r="F54" s="1075"/>
    </row>
    <row r="55" spans="5:6" s="818" customFormat="1" x14ac:dyDescent="0.2">
      <c r="E55" s="1074"/>
      <c r="F55" s="1075"/>
    </row>
    <row r="56" spans="5:6" s="818" customFormat="1" x14ac:dyDescent="0.2">
      <c r="E56" s="1074"/>
      <c r="F56" s="1075"/>
    </row>
    <row r="57" spans="5:6" s="818" customFormat="1" x14ac:dyDescent="0.2">
      <c r="E57" s="1074"/>
      <c r="F57" s="1075"/>
    </row>
    <row r="58" spans="5:6" s="818" customFormat="1" x14ac:dyDescent="0.2">
      <c r="E58" s="1074"/>
      <c r="F58" s="1075"/>
    </row>
    <row r="59" spans="5:6" s="818" customFormat="1" x14ac:dyDescent="0.2">
      <c r="E59" s="1074"/>
      <c r="F59" s="1075"/>
    </row>
    <row r="60" spans="5:6" s="818" customFormat="1" x14ac:dyDescent="0.2">
      <c r="E60" s="1074"/>
      <c r="F60" s="1075"/>
    </row>
    <row r="61" spans="5:6" s="818" customFormat="1" x14ac:dyDescent="0.2">
      <c r="E61" s="1074"/>
      <c r="F61" s="1075"/>
    </row>
    <row r="62" spans="5:6" s="818" customFormat="1" x14ac:dyDescent="0.2">
      <c r="E62" s="1074"/>
      <c r="F62" s="1075"/>
    </row>
    <row r="63" spans="5:6" s="818" customFormat="1" x14ac:dyDescent="0.2">
      <c r="E63" s="1074"/>
      <c r="F63" s="1075"/>
    </row>
    <row r="64" spans="5:6" s="818" customFormat="1" x14ac:dyDescent="0.2">
      <c r="E64" s="1074"/>
      <c r="F64" s="1075"/>
    </row>
    <row r="65" spans="2:13" s="818" customFormat="1" x14ac:dyDescent="0.2">
      <c r="E65" s="1074"/>
      <c r="F65" s="1075"/>
    </row>
    <row r="66" spans="2:13" s="818" customFormat="1" x14ac:dyDescent="0.2">
      <c r="E66" s="1074"/>
      <c r="F66" s="1075"/>
    </row>
    <row r="67" spans="2:13" s="818" customFormat="1" x14ac:dyDescent="0.2">
      <c r="E67" s="1074"/>
      <c r="F67" s="1075"/>
    </row>
    <row r="68" spans="2:13" s="818" customFormat="1" x14ac:dyDescent="0.2">
      <c r="E68" s="1074"/>
      <c r="F68" s="1075"/>
    </row>
    <row r="69" spans="2:13" s="818" customFormat="1" x14ac:dyDescent="0.2">
      <c r="E69" s="1074"/>
      <c r="F69" s="1075"/>
    </row>
    <row r="70" spans="2:13" s="818" customFormat="1" x14ac:dyDescent="0.2">
      <c r="E70" s="1074"/>
      <c r="F70" s="1075"/>
    </row>
    <row r="71" spans="2:13" s="818" customFormat="1" x14ac:dyDescent="0.2">
      <c r="E71" s="1074"/>
      <c r="F71" s="1075"/>
    </row>
    <row r="72" spans="2:13" s="818" customFormat="1" x14ac:dyDescent="0.2">
      <c r="E72" s="1074"/>
      <c r="F72" s="1075"/>
    </row>
    <row r="73" spans="2:13" s="818" customFormat="1" x14ac:dyDescent="0.2">
      <c r="E73" s="1074"/>
      <c r="F73" s="1075"/>
    </row>
    <row r="74" spans="2:13" s="818" customFormat="1" x14ac:dyDescent="0.2">
      <c r="B74" s="746"/>
      <c r="C74" s="746"/>
      <c r="D74" s="746"/>
      <c r="E74" s="1078"/>
      <c r="F74" s="1079"/>
      <c r="G74" s="746"/>
      <c r="H74" s="746"/>
      <c r="I74" s="746"/>
      <c r="J74" s="746"/>
      <c r="K74" s="746"/>
      <c r="L74" s="746"/>
      <c r="M74" s="746"/>
    </row>
    <row r="75" spans="2:13" s="818" customFormat="1" x14ac:dyDescent="0.2">
      <c r="B75" s="746"/>
      <c r="C75" s="746"/>
      <c r="D75" s="746"/>
      <c r="E75" s="1078"/>
      <c r="F75" s="1079"/>
      <c r="G75" s="746"/>
      <c r="H75" s="746"/>
      <c r="I75" s="746"/>
      <c r="J75" s="746"/>
      <c r="K75" s="746"/>
      <c r="L75" s="746"/>
      <c r="M75" s="746"/>
    </row>
    <row r="76" spans="2:13" s="818" customFormat="1" x14ac:dyDescent="0.2">
      <c r="B76" s="746"/>
      <c r="C76" s="746"/>
      <c r="D76" s="746"/>
      <c r="E76" s="1078"/>
      <c r="F76" s="1079"/>
      <c r="G76" s="746"/>
      <c r="H76" s="746"/>
      <c r="I76" s="746"/>
      <c r="J76" s="746"/>
      <c r="K76" s="746"/>
      <c r="L76" s="746"/>
      <c r="M76" s="746"/>
    </row>
    <row r="77" spans="2:13" s="818" customFormat="1" x14ac:dyDescent="0.2">
      <c r="B77" s="746"/>
      <c r="C77" s="746"/>
      <c r="D77" s="746"/>
      <c r="E77" s="1078"/>
      <c r="F77" s="1079"/>
      <c r="G77" s="746"/>
      <c r="H77" s="746"/>
      <c r="I77" s="746"/>
      <c r="J77" s="746"/>
      <c r="K77" s="746"/>
      <c r="L77" s="746"/>
      <c r="M77" s="746"/>
    </row>
    <row r="78" spans="2:13" s="818" customFormat="1" x14ac:dyDescent="0.2">
      <c r="B78" s="746"/>
      <c r="C78" s="746"/>
      <c r="D78" s="746"/>
      <c r="E78" s="1078"/>
      <c r="F78" s="1079"/>
      <c r="G78" s="746"/>
      <c r="H78" s="746"/>
      <c r="I78" s="746"/>
      <c r="J78" s="746"/>
      <c r="K78" s="746"/>
      <c r="L78" s="746"/>
      <c r="M78" s="746"/>
    </row>
    <row r="79" spans="2:13" s="818" customFormat="1" x14ac:dyDescent="0.2">
      <c r="B79" s="746"/>
      <c r="C79" s="746"/>
      <c r="D79" s="746"/>
      <c r="E79" s="1078"/>
      <c r="F79" s="1079"/>
      <c r="G79" s="746"/>
      <c r="H79" s="746"/>
      <c r="I79" s="746"/>
      <c r="J79" s="746"/>
      <c r="K79" s="746"/>
      <c r="L79" s="746"/>
      <c r="M79" s="746"/>
    </row>
    <row r="80" spans="2:13" s="818" customFormat="1" x14ac:dyDescent="0.2">
      <c r="B80" s="746"/>
      <c r="C80" s="746"/>
      <c r="D80" s="746"/>
      <c r="E80" s="1078"/>
      <c r="F80" s="1079"/>
      <c r="G80" s="746"/>
      <c r="H80" s="746"/>
      <c r="I80" s="746"/>
      <c r="J80" s="746"/>
      <c r="K80" s="746"/>
      <c r="L80" s="746"/>
      <c r="M80" s="746"/>
    </row>
  </sheetData>
  <sheetProtection algorithmName="SHA-512" hashValue="3axTNcH16sxUTAO05XHuAJFe/eOk8ytfaXjh+7NSDhRtWcQa4rbt3mQ377zI/1ZgthCDBGiBZwR+U0yeV9Vdog==" saltValue="HgYPDfnvShB29VS4rB3e5Q==" spinCount="100000" sheet="1" objects="1" scenarios="1"/>
  <mergeCells count="24">
    <mergeCell ref="B41:M41"/>
    <mergeCell ref="C38:M38"/>
    <mergeCell ref="C39:M39"/>
    <mergeCell ref="E22:F22"/>
    <mergeCell ref="C37:M37"/>
    <mergeCell ref="J8:M8"/>
    <mergeCell ref="J9:M9"/>
    <mergeCell ref="J10:M10"/>
    <mergeCell ref="J11:M11"/>
    <mergeCell ref="J13:M13"/>
    <mergeCell ref="J16:M17"/>
    <mergeCell ref="J14:M14"/>
    <mergeCell ref="B19:D19"/>
    <mergeCell ref="D20:M20"/>
    <mergeCell ref="B15:F15"/>
    <mergeCell ref="B17:F17"/>
    <mergeCell ref="B18:F18"/>
    <mergeCell ref="J6:M6"/>
    <mergeCell ref="J7:M7"/>
    <mergeCell ref="B2:F4"/>
    <mergeCell ref="J2:M2"/>
    <mergeCell ref="J4:M4"/>
    <mergeCell ref="B5:F5"/>
    <mergeCell ref="J5:M5"/>
  </mergeCells>
  <conditionalFormatting sqref="M34">
    <cfRule type="cellIs" dxfId="4" priority="1" operator="equal">
      <formula>#VALUE!</formula>
    </cfRule>
    <cfRule type="cellIs" priority="2" operator="equal">
      <formula>#VALUE!</formula>
    </cfRule>
    <cfRule type="cellIs" dxfId="3" priority="3" operator="greaterThan">
      <formula>"&gt;0"</formula>
    </cfRule>
    <cfRule type="cellIs" dxfId="2" priority="4" operator="greaterThan">
      <formula>"&gt;0"</formula>
    </cfRule>
    <cfRule type="cellIs" dxfId="1" priority="5" operator="greaterThan">
      <formula>"&gt;0"</formula>
    </cfRule>
    <cfRule type="cellIs" dxfId="0" priority="6" operator="greaterThan">
      <formula>"&gt;0"</formula>
    </cfRule>
  </conditionalFormatting>
  <hyperlinks>
    <hyperlink ref="J4" location="'1.Kriterium'!A1" display="1. Einkommen"/>
    <hyperlink ref="J4:M4" location="Ergebnis!A1" tooltip="zu den RATING - ERGEBNISSEN" display=" ► RATING - ERGEBNIS"/>
    <hyperlink ref="J5" location="'1.Kriterium'!A1" display="1. Einkommen"/>
    <hyperlink ref="J6" location="'2.Kriterium (EU)'!A1" display="2. Eigenkapitalveränderung, bereinigt"/>
    <hyperlink ref="J8" location="'3.Kriterium'!A1" display="3. Eigenkapitalanteil"/>
    <hyperlink ref="J9" location="'4.Kriterium'!A1" display="4. Gesamtkapitalrentabilität"/>
    <hyperlink ref="J10" location="'5.Kriterium'!A1" display="5. Ausschöpfung mittelfr. KDG"/>
    <hyperlink ref="J7" location="'2.Kriterium (EU)'!A1" display="2. Eigenkapitalveränderung, bereinigt"/>
    <hyperlink ref="J13" location="'5.Kriterium'!A1" display="5. Ausschöpfung mittelfr. KDG"/>
    <hyperlink ref="J14" location="'5.Kriterium'!A1" display="5. Ausschöpfung mittelfr. KDG"/>
    <hyperlink ref="J13:M13" location="Start!A1" tooltip="zurück zur STARTSEITE" display=" ► S T A R T S E I T E"/>
    <hyperlink ref="J14:M14" location="Hinweise!A1" tooltip="HINWEISE zur Eingabe und Berechnung " display=" ► H I N W E I S E"/>
    <hyperlink ref="J5:M5" location="'1KZ'!A1" tooltip="zur Berechnung der Kennzahl: EINKOMMEN je AK" display=" ► Einkommen je Arbeitskraft"/>
    <hyperlink ref="J6:M6" location="'2aKZ_EU'!A1" tooltip="zur Berechnung der Kennzahl: EIGENKAPITALVERÄNDERUNG (Untern.)" display=" ► Eigenkapitalveränderung, bereinigt für Einzelunternehmen"/>
    <hyperlink ref="J7:M7" location="'2bKZ_JUR'!A1" tooltip="zur Berechnung der Kennzahl: EIGENKAPITALVERÄNDERUNG (jur. Pers.Untern.)" display=" ► Eigenkapitalveränderung, bereinigt für jur. Personen"/>
    <hyperlink ref="J8:M8" location="'3KZ'!A1" tooltip="zur Berechnung der Kennzahl: EIGENKAPITALANTEIL" display=" ► Eigenkapitalquote"/>
    <hyperlink ref="J9:M9" location="'4KZ'!A1" tooltip="zur Berechnung der Kennzahl: GESAMTKAPITALRENTABILITÄT" display=" ► Gesamtkapitalrentabilität"/>
    <hyperlink ref="J10:M10" location="'5KZ'!A1" tooltip="zur Berechnung der Kennzahl: AUSSCHÖPFUNG KDG" display=" ► Ausschöpfung mittelfr. KDG"/>
    <hyperlink ref="J11" location="'5.Kriterium'!A1" display="5. Ausschöpfung mittelfr. KDG"/>
    <hyperlink ref="J11:M11" location="AK_EU_PG_JUR__Lohnans!A1" tooltip="zur Tabelle: ARBEITSKRÄFTE und LOHNANSATZ" display=" ► Arbeitskräfte und Lohnansatz"/>
  </hyperlinks>
  <pageMargins left="0.59055118110236227" right="0.51181102362204722" top="0.70866141732283472" bottom="0.98425196850393704" header="0.51181102362204722" footer="0.51181102362204722"/>
  <pageSetup paperSize="9" scale="64"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pageSetUpPr fitToPage="1"/>
  </sheetPr>
  <dimension ref="A1:N51"/>
  <sheetViews>
    <sheetView topLeftCell="A10" zoomScaleNormal="100" zoomScaleSheetLayoutView="100" workbookViewId="0">
      <selection activeCell="B37" sqref="B37"/>
    </sheetView>
  </sheetViews>
  <sheetFormatPr baseColWidth="10" defaultRowHeight="12.75" x14ac:dyDescent="0.2"/>
  <cols>
    <col min="1" max="1" width="3.44140625" style="57" customWidth="1"/>
    <col min="2" max="2" width="25.33203125" style="57" customWidth="1"/>
    <col min="3" max="3" width="16.88671875" style="57" customWidth="1"/>
    <col min="4" max="4" width="14.21875" style="57" customWidth="1"/>
    <col min="5" max="14" width="7.21875" style="57" customWidth="1"/>
    <col min="15" max="16384" width="11.5546875" style="57"/>
  </cols>
  <sheetData>
    <row r="1" spans="1:14" ht="25.5" customHeight="1" thickBot="1" x14ac:dyDescent="0.35">
      <c r="A1" s="235" t="s">
        <v>407</v>
      </c>
    </row>
    <row r="2" spans="1:14" s="58" customFormat="1" ht="17.25" customHeight="1" thickBot="1" x14ac:dyDescent="0.25">
      <c r="B2" s="61" t="s">
        <v>17</v>
      </c>
      <c r="C2" s="62"/>
      <c r="D2" s="63" t="s">
        <v>201</v>
      </c>
      <c r="E2" s="64">
        <v>1</v>
      </c>
      <c r="F2" s="65">
        <v>2</v>
      </c>
      <c r="G2" s="65">
        <v>3</v>
      </c>
      <c r="H2" s="65">
        <v>4</v>
      </c>
      <c r="I2" s="65">
        <v>5</v>
      </c>
      <c r="J2" s="65">
        <v>6</v>
      </c>
      <c r="K2" s="65">
        <v>7</v>
      </c>
      <c r="L2" s="65">
        <v>8</v>
      </c>
      <c r="M2" s="65">
        <v>9</v>
      </c>
      <c r="N2" s="66">
        <v>10</v>
      </c>
    </row>
    <row r="3" spans="1:14" s="58" customFormat="1" ht="17.25" customHeight="1" thickTop="1" x14ac:dyDescent="0.2">
      <c r="B3" s="1985" t="s">
        <v>202</v>
      </c>
      <c r="C3" s="67" t="s">
        <v>203</v>
      </c>
      <c r="D3" s="68">
        <v>-999999</v>
      </c>
      <c r="E3" s="69">
        <v>50</v>
      </c>
      <c r="F3" s="69">
        <v>45</v>
      </c>
      <c r="G3" s="69">
        <v>40</v>
      </c>
      <c r="H3" s="69">
        <v>35</v>
      </c>
      <c r="I3" s="69">
        <v>30</v>
      </c>
      <c r="J3" s="69">
        <v>25</v>
      </c>
      <c r="K3" s="69">
        <v>20</v>
      </c>
      <c r="L3" s="69">
        <v>15</v>
      </c>
      <c r="M3" s="69">
        <v>10</v>
      </c>
      <c r="N3" s="70"/>
    </row>
    <row r="4" spans="1:14" s="58" customFormat="1" ht="17.25" customHeight="1" thickBot="1" x14ac:dyDescent="0.25">
      <c r="B4" s="1986"/>
      <c r="C4" s="71" t="s">
        <v>204</v>
      </c>
      <c r="D4" s="72">
        <v>999999</v>
      </c>
      <c r="E4" s="228"/>
      <c r="F4" s="73">
        <v>50</v>
      </c>
      <c r="G4" s="73">
        <v>45</v>
      </c>
      <c r="H4" s="73">
        <v>40</v>
      </c>
      <c r="I4" s="73">
        <v>35</v>
      </c>
      <c r="J4" s="73">
        <v>30</v>
      </c>
      <c r="K4" s="73">
        <v>25</v>
      </c>
      <c r="L4" s="73">
        <v>20</v>
      </c>
      <c r="M4" s="74">
        <v>15</v>
      </c>
      <c r="N4" s="74">
        <v>10</v>
      </c>
    </row>
    <row r="5" spans="1:14" s="58" customFormat="1" ht="17.25" customHeight="1" thickTop="1" x14ac:dyDescent="0.2">
      <c r="B5" s="1987"/>
      <c r="C5" s="75" t="s">
        <v>205</v>
      </c>
      <c r="D5" s="76" t="str">
        <f>IF(ISERROR(VALUE(CONCATENATE(Ergebnis!I35," "))),"ERR",Ergebnis!I35/1000)</f>
        <v>ERR</v>
      </c>
      <c r="E5" s="77" t="b">
        <f>AND(NOT($D5="ERR"),$D5&gt;IF(E3="",$D3,E3),$D5&lt;=IF(E4="",$D4,E4))</f>
        <v>0</v>
      </c>
      <c r="F5" s="78" t="b">
        <f t="shared" ref="F5:N5" si="0">AND(NOT($D5="ERR"),$D5&gt;IF(F3="",$D3,F3),$D5&lt;=IF(F4="",$D4,F4))</f>
        <v>0</v>
      </c>
      <c r="G5" s="78" t="b">
        <f t="shared" si="0"/>
        <v>0</v>
      </c>
      <c r="H5" s="78" t="b">
        <f t="shared" si="0"/>
        <v>0</v>
      </c>
      <c r="I5" s="78" t="b">
        <f t="shared" si="0"/>
        <v>0</v>
      </c>
      <c r="J5" s="78" t="b">
        <f t="shared" si="0"/>
        <v>0</v>
      </c>
      <c r="K5" s="78" t="b">
        <f t="shared" si="0"/>
        <v>0</v>
      </c>
      <c r="L5" s="78" t="b">
        <f t="shared" si="0"/>
        <v>0</v>
      </c>
      <c r="M5" s="78" t="b">
        <f t="shared" si="0"/>
        <v>0</v>
      </c>
      <c r="N5" s="79" t="b">
        <f t="shared" si="0"/>
        <v>0</v>
      </c>
    </row>
    <row r="6" spans="1:14" s="58" customFormat="1" ht="17.25" customHeight="1" thickBot="1" x14ac:dyDescent="0.25">
      <c r="B6" s="1987"/>
      <c r="C6" s="80" t="s">
        <v>206</v>
      </c>
      <c r="D6" s="81">
        <f>SUMIF(E5:N5,"WAHR",E6:N6)</f>
        <v>0</v>
      </c>
      <c r="E6" s="82">
        <v>1</v>
      </c>
      <c r="F6" s="83">
        <v>2</v>
      </c>
      <c r="G6" s="83">
        <v>3</v>
      </c>
      <c r="H6" s="83">
        <v>4</v>
      </c>
      <c r="I6" s="83">
        <v>5</v>
      </c>
      <c r="J6" s="83">
        <v>6</v>
      </c>
      <c r="K6" s="83">
        <v>7</v>
      </c>
      <c r="L6" s="83">
        <v>8</v>
      </c>
      <c r="M6" s="83">
        <v>9</v>
      </c>
      <c r="N6" s="84">
        <v>10</v>
      </c>
    </row>
    <row r="7" spans="1:14" s="58" customFormat="1" ht="17.25" customHeight="1" thickTop="1" x14ac:dyDescent="0.2">
      <c r="B7" s="1988" t="s">
        <v>207</v>
      </c>
      <c r="C7" s="85" t="s">
        <v>203</v>
      </c>
      <c r="D7" s="68">
        <v>-999999</v>
      </c>
      <c r="E7" s="236">
        <v>8</v>
      </c>
      <c r="F7" s="237">
        <v>6.5</v>
      </c>
      <c r="G7" s="237">
        <v>5</v>
      </c>
      <c r="H7" s="237">
        <v>3.25</v>
      </c>
      <c r="I7" s="237">
        <v>1.5</v>
      </c>
      <c r="J7" s="237">
        <v>0</v>
      </c>
      <c r="K7" s="237">
        <v>-1.5</v>
      </c>
      <c r="L7" s="237">
        <v>-3.25</v>
      </c>
      <c r="M7" s="237">
        <v>-5</v>
      </c>
      <c r="N7" s="238"/>
    </row>
    <row r="8" spans="1:14" s="58" customFormat="1" ht="17.25" customHeight="1" thickBot="1" x14ac:dyDescent="0.25">
      <c r="B8" s="1986"/>
      <c r="C8" s="86" t="s">
        <v>204</v>
      </c>
      <c r="D8" s="72">
        <v>999999</v>
      </c>
      <c r="E8" s="239"/>
      <c r="F8" s="240">
        <v>8</v>
      </c>
      <c r="G8" s="240">
        <v>6.5</v>
      </c>
      <c r="H8" s="240">
        <v>5</v>
      </c>
      <c r="I8" s="240">
        <v>3.25</v>
      </c>
      <c r="J8" s="240">
        <v>1.5</v>
      </c>
      <c r="K8" s="240">
        <v>0</v>
      </c>
      <c r="L8" s="240">
        <v>-1.5</v>
      </c>
      <c r="M8" s="240">
        <v>-3.25</v>
      </c>
      <c r="N8" s="241">
        <v>-5</v>
      </c>
    </row>
    <row r="9" spans="1:14" s="58" customFormat="1" ht="17.25" customHeight="1" thickTop="1" x14ac:dyDescent="0.2">
      <c r="B9" s="1987"/>
      <c r="C9" s="75" t="s">
        <v>205</v>
      </c>
      <c r="D9" s="87" t="str">
        <f>IF(ISERROR(VALUE(CONCATENATE(Ergebnis!I36," "))),"ERR",Ergebnis!I36/1000)</f>
        <v>ERR</v>
      </c>
      <c r="E9" s="77" t="b">
        <f t="shared" ref="E9:N9" si="1">AND(NOT($D9="ERR"),$D9&gt;IF(E7="",$D7,E7),$D9&lt;=IF(E8="",$D8,E8))</f>
        <v>0</v>
      </c>
      <c r="F9" s="78" t="b">
        <f t="shared" si="1"/>
        <v>0</v>
      </c>
      <c r="G9" s="78" t="b">
        <f t="shared" si="1"/>
        <v>0</v>
      </c>
      <c r="H9" s="78" t="b">
        <f t="shared" si="1"/>
        <v>0</v>
      </c>
      <c r="I9" s="78" t="b">
        <f t="shared" si="1"/>
        <v>0</v>
      </c>
      <c r="J9" s="78" t="b">
        <f t="shared" si="1"/>
        <v>0</v>
      </c>
      <c r="K9" s="78" t="b">
        <f t="shared" si="1"/>
        <v>0</v>
      </c>
      <c r="L9" s="78" t="b">
        <f t="shared" si="1"/>
        <v>0</v>
      </c>
      <c r="M9" s="78" t="b">
        <f t="shared" si="1"/>
        <v>0</v>
      </c>
      <c r="N9" s="79" t="b">
        <f t="shared" si="1"/>
        <v>0</v>
      </c>
    </row>
    <row r="10" spans="1:14" s="58" customFormat="1" ht="17.25" customHeight="1" thickBot="1" x14ac:dyDescent="0.25">
      <c r="B10" s="1989"/>
      <c r="C10" s="88" t="s">
        <v>206</v>
      </c>
      <c r="D10" s="89">
        <f>SUMIF(E9:N9,"WAHR",E10:N10)</f>
        <v>0</v>
      </c>
      <c r="E10" s="82">
        <v>1</v>
      </c>
      <c r="F10" s="83">
        <v>2</v>
      </c>
      <c r="G10" s="83">
        <v>3</v>
      </c>
      <c r="H10" s="83">
        <v>4</v>
      </c>
      <c r="I10" s="83">
        <v>5</v>
      </c>
      <c r="J10" s="83">
        <v>6</v>
      </c>
      <c r="K10" s="83">
        <v>7</v>
      </c>
      <c r="L10" s="83">
        <v>8</v>
      </c>
      <c r="M10" s="83">
        <v>9</v>
      </c>
      <c r="N10" s="84">
        <v>10</v>
      </c>
    </row>
    <row r="11" spans="1:14" s="58" customFormat="1" ht="17.25" customHeight="1" thickTop="1" x14ac:dyDescent="0.2">
      <c r="B11" s="1990" t="s">
        <v>208</v>
      </c>
      <c r="C11" s="90" t="s">
        <v>203</v>
      </c>
      <c r="D11" s="68">
        <v>-999999</v>
      </c>
      <c r="E11" s="236">
        <v>8</v>
      </c>
      <c r="F11" s="237">
        <v>6.5</v>
      </c>
      <c r="G11" s="237">
        <v>5</v>
      </c>
      <c r="H11" s="237">
        <v>3.25</v>
      </c>
      <c r="I11" s="237">
        <v>1.5</v>
      </c>
      <c r="J11" s="237">
        <v>0</v>
      </c>
      <c r="K11" s="237">
        <v>-1.5</v>
      </c>
      <c r="L11" s="237">
        <v>-3.25</v>
      </c>
      <c r="M11" s="237">
        <v>-5</v>
      </c>
      <c r="N11" s="238"/>
    </row>
    <row r="12" spans="1:14" s="58" customFormat="1" ht="17.25" customHeight="1" thickBot="1" x14ac:dyDescent="0.25">
      <c r="B12" s="1986"/>
      <c r="C12" s="86" t="s">
        <v>204</v>
      </c>
      <c r="D12" s="72">
        <v>999999</v>
      </c>
      <c r="E12" s="239"/>
      <c r="F12" s="240">
        <v>8</v>
      </c>
      <c r="G12" s="240">
        <v>6.5</v>
      </c>
      <c r="H12" s="240">
        <v>5</v>
      </c>
      <c r="I12" s="240">
        <v>3.25</v>
      </c>
      <c r="J12" s="240">
        <v>1.5</v>
      </c>
      <c r="K12" s="240">
        <v>0</v>
      </c>
      <c r="L12" s="240">
        <v>-1.5</v>
      </c>
      <c r="M12" s="240">
        <v>-3.25</v>
      </c>
      <c r="N12" s="241">
        <v>-5</v>
      </c>
    </row>
    <row r="13" spans="1:14" s="58" customFormat="1" ht="17.25" customHeight="1" thickTop="1" x14ac:dyDescent="0.2">
      <c r="B13" s="1987"/>
      <c r="C13" s="75" t="s">
        <v>205</v>
      </c>
      <c r="D13" s="87" t="str">
        <f>IF(ISERROR(VALUE(CONCATENATE(Ergebnis!I37," "))),"ERR",Ergebnis!I37/1000)</f>
        <v>ERR</v>
      </c>
      <c r="E13" s="77" t="b">
        <f t="shared" ref="E13:N13" si="2">AND(NOT($D13="ERR"),$D13&gt;IF(E11="",$D11,E11),$D13&lt;=IF(E12="",$D12,E12))</f>
        <v>0</v>
      </c>
      <c r="F13" s="78" t="b">
        <f t="shared" si="2"/>
        <v>0</v>
      </c>
      <c r="G13" s="78" t="b">
        <f t="shared" si="2"/>
        <v>0</v>
      </c>
      <c r="H13" s="78" t="b">
        <f t="shared" si="2"/>
        <v>0</v>
      </c>
      <c r="I13" s="78" t="b">
        <f t="shared" si="2"/>
        <v>0</v>
      </c>
      <c r="J13" s="78" t="b">
        <f t="shared" si="2"/>
        <v>0</v>
      </c>
      <c r="K13" s="78" t="b">
        <f t="shared" si="2"/>
        <v>0</v>
      </c>
      <c r="L13" s="78" t="b">
        <f t="shared" si="2"/>
        <v>0</v>
      </c>
      <c r="M13" s="78" t="b">
        <f t="shared" si="2"/>
        <v>0</v>
      </c>
      <c r="N13" s="79" t="b">
        <f t="shared" si="2"/>
        <v>0</v>
      </c>
    </row>
    <row r="14" spans="1:14" s="58" customFormat="1" ht="17.25" customHeight="1" thickBot="1" x14ac:dyDescent="0.25">
      <c r="B14" s="1991"/>
      <c r="C14" s="91" t="s">
        <v>206</v>
      </c>
      <c r="D14" s="92">
        <f>SUMIF(E13:N13,"WAHR",E14:N14)</f>
        <v>0</v>
      </c>
      <c r="E14" s="82">
        <v>1</v>
      </c>
      <c r="F14" s="83">
        <v>2</v>
      </c>
      <c r="G14" s="83">
        <v>3</v>
      </c>
      <c r="H14" s="83">
        <v>4</v>
      </c>
      <c r="I14" s="83">
        <v>5</v>
      </c>
      <c r="J14" s="83">
        <v>6</v>
      </c>
      <c r="K14" s="83">
        <v>7</v>
      </c>
      <c r="L14" s="83">
        <v>8</v>
      </c>
      <c r="M14" s="83">
        <v>9</v>
      </c>
      <c r="N14" s="84">
        <v>10</v>
      </c>
    </row>
    <row r="15" spans="1:14" s="58" customFormat="1" ht="17.25" customHeight="1" thickTop="1" x14ac:dyDescent="0.2">
      <c r="B15" s="1986" t="s">
        <v>209</v>
      </c>
      <c r="C15" s="67" t="s">
        <v>203</v>
      </c>
      <c r="D15" s="68">
        <v>-999999</v>
      </c>
      <c r="E15" s="233">
        <v>95</v>
      </c>
      <c r="F15" s="69">
        <v>90</v>
      </c>
      <c r="G15" s="69">
        <v>80</v>
      </c>
      <c r="H15" s="69">
        <v>70</v>
      </c>
      <c r="I15" s="69">
        <v>60</v>
      </c>
      <c r="J15" s="69">
        <v>50</v>
      </c>
      <c r="K15" s="69">
        <v>40</v>
      </c>
      <c r="L15" s="69">
        <v>30</v>
      </c>
      <c r="M15" s="69">
        <v>20</v>
      </c>
      <c r="N15" s="70"/>
    </row>
    <row r="16" spans="1:14" s="58" customFormat="1" ht="17.25" customHeight="1" thickBot="1" x14ac:dyDescent="0.25">
      <c r="B16" s="1986"/>
      <c r="C16" s="71" t="s">
        <v>204</v>
      </c>
      <c r="D16" s="72">
        <v>999999</v>
      </c>
      <c r="E16" s="228"/>
      <c r="F16" s="73">
        <v>95</v>
      </c>
      <c r="G16" s="73">
        <v>90</v>
      </c>
      <c r="H16" s="73">
        <v>80</v>
      </c>
      <c r="I16" s="73">
        <v>70</v>
      </c>
      <c r="J16" s="73">
        <v>60</v>
      </c>
      <c r="K16" s="73">
        <v>50</v>
      </c>
      <c r="L16" s="73">
        <v>40</v>
      </c>
      <c r="M16" s="73">
        <v>30</v>
      </c>
      <c r="N16" s="74">
        <v>20</v>
      </c>
    </row>
    <row r="17" spans="2:14" s="58" customFormat="1" ht="17.25" customHeight="1" thickTop="1" x14ac:dyDescent="0.2">
      <c r="B17" s="1987"/>
      <c r="C17" s="75" t="s">
        <v>205</v>
      </c>
      <c r="D17" s="87" t="str">
        <f>IF(ISERROR(VALUE(CONCATENATE(Ergebnis!I38," "))),"ERR",Ergebnis!I38)</f>
        <v>ERR</v>
      </c>
      <c r="E17" s="77" t="b">
        <f t="shared" ref="E17:N17" si="3">AND(NOT($D17="ERR"),$D17&gt;IF(E15="",$D15,E15),$D17&lt;=IF(E16="",$D16,E16))</f>
        <v>0</v>
      </c>
      <c r="F17" s="78" t="b">
        <f t="shared" si="3"/>
        <v>0</v>
      </c>
      <c r="G17" s="78" t="b">
        <f t="shared" si="3"/>
        <v>0</v>
      </c>
      <c r="H17" s="78" t="b">
        <f t="shared" si="3"/>
        <v>0</v>
      </c>
      <c r="I17" s="78" t="b">
        <f t="shared" si="3"/>
        <v>0</v>
      </c>
      <c r="J17" s="78" t="b">
        <f t="shared" si="3"/>
        <v>0</v>
      </c>
      <c r="K17" s="78" t="b">
        <f t="shared" si="3"/>
        <v>0</v>
      </c>
      <c r="L17" s="78" t="b">
        <f t="shared" si="3"/>
        <v>0</v>
      </c>
      <c r="M17" s="78" t="b">
        <f t="shared" si="3"/>
        <v>0</v>
      </c>
      <c r="N17" s="79" t="b">
        <f t="shared" si="3"/>
        <v>0</v>
      </c>
    </row>
    <row r="18" spans="2:14" s="58" customFormat="1" ht="17.25" customHeight="1" thickBot="1" x14ac:dyDescent="0.25">
      <c r="B18" s="1987"/>
      <c r="C18" s="80" t="s">
        <v>206</v>
      </c>
      <c r="D18" s="81">
        <f>SUMIF(E17:N17,"WAHR",E18:N18)</f>
        <v>0</v>
      </c>
      <c r="E18" s="82">
        <v>1</v>
      </c>
      <c r="F18" s="83">
        <v>2</v>
      </c>
      <c r="G18" s="83">
        <v>3</v>
      </c>
      <c r="H18" s="83">
        <v>4</v>
      </c>
      <c r="I18" s="83">
        <v>5</v>
      </c>
      <c r="J18" s="83">
        <v>6</v>
      </c>
      <c r="K18" s="83">
        <v>7</v>
      </c>
      <c r="L18" s="83">
        <v>8</v>
      </c>
      <c r="M18" s="83">
        <v>9</v>
      </c>
      <c r="N18" s="84">
        <v>10</v>
      </c>
    </row>
    <row r="19" spans="2:14" s="58" customFormat="1" ht="17.25" customHeight="1" thickTop="1" x14ac:dyDescent="0.2">
      <c r="B19" s="1985" t="s">
        <v>26</v>
      </c>
      <c r="C19" s="85" t="s">
        <v>203</v>
      </c>
      <c r="D19" s="68">
        <v>-999999</v>
      </c>
      <c r="E19" s="229">
        <v>7</v>
      </c>
      <c r="F19" s="230">
        <v>6</v>
      </c>
      <c r="G19" s="230">
        <v>5</v>
      </c>
      <c r="H19" s="230">
        <v>4</v>
      </c>
      <c r="I19" s="230">
        <v>3</v>
      </c>
      <c r="J19" s="230">
        <v>2</v>
      </c>
      <c r="K19" s="230">
        <v>1</v>
      </c>
      <c r="L19" s="230">
        <v>0</v>
      </c>
      <c r="M19" s="230">
        <v>-1</v>
      </c>
      <c r="N19" s="70"/>
    </row>
    <row r="20" spans="2:14" s="58" customFormat="1" ht="17.25" customHeight="1" thickBot="1" x14ac:dyDescent="0.25">
      <c r="B20" s="1986"/>
      <c r="C20" s="86" t="s">
        <v>204</v>
      </c>
      <c r="D20" s="72">
        <v>999999</v>
      </c>
      <c r="E20" s="228"/>
      <c r="F20" s="231">
        <v>7</v>
      </c>
      <c r="G20" s="231">
        <v>6</v>
      </c>
      <c r="H20" s="231">
        <v>5</v>
      </c>
      <c r="I20" s="231">
        <v>4</v>
      </c>
      <c r="J20" s="231">
        <v>3</v>
      </c>
      <c r="K20" s="231">
        <v>2</v>
      </c>
      <c r="L20" s="231">
        <v>1</v>
      </c>
      <c r="M20" s="231">
        <v>0</v>
      </c>
      <c r="N20" s="232">
        <v>-1</v>
      </c>
    </row>
    <row r="21" spans="2:14" s="58" customFormat="1" ht="17.25" customHeight="1" thickTop="1" x14ac:dyDescent="0.2">
      <c r="B21" s="1987"/>
      <c r="C21" s="75" t="s">
        <v>205</v>
      </c>
      <c r="D21" s="87" t="str">
        <f>IF(ISERROR(VALUE(CONCATENATE(Ergebnis!I39," "))),"ERR",Ergebnis!I39)</f>
        <v>ERR</v>
      </c>
      <c r="E21" s="77" t="b">
        <f t="shared" ref="E21:N21" si="4">AND(NOT($D21="ERR"),$D21&gt;IF(E19="",$D19,E19),$D21&lt;=IF(E20="",$D20,E20))</f>
        <v>0</v>
      </c>
      <c r="F21" s="78" t="b">
        <f t="shared" si="4"/>
        <v>0</v>
      </c>
      <c r="G21" s="78" t="b">
        <f t="shared" si="4"/>
        <v>0</v>
      </c>
      <c r="H21" s="78" t="b">
        <f t="shared" si="4"/>
        <v>0</v>
      </c>
      <c r="I21" s="78" t="b">
        <f t="shared" si="4"/>
        <v>0</v>
      </c>
      <c r="J21" s="78" t="b">
        <f t="shared" si="4"/>
        <v>0</v>
      </c>
      <c r="K21" s="78" t="b">
        <f t="shared" si="4"/>
        <v>0</v>
      </c>
      <c r="L21" s="78" t="b">
        <f t="shared" si="4"/>
        <v>0</v>
      </c>
      <c r="M21" s="78" t="b">
        <f t="shared" si="4"/>
        <v>0</v>
      </c>
      <c r="N21" s="79" t="b">
        <f t="shared" si="4"/>
        <v>0</v>
      </c>
    </row>
    <row r="22" spans="2:14" s="58" customFormat="1" ht="17.25" customHeight="1" thickBot="1" x14ac:dyDescent="0.25">
      <c r="B22" s="1991"/>
      <c r="C22" s="91" t="s">
        <v>206</v>
      </c>
      <c r="D22" s="92">
        <f>SUMIF(E21:N21,"WAHR",E22:N22)</f>
        <v>0</v>
      </c>
      <c r="E22" s="82">
        <v>1</v>
      </c>
      <c r="F22" s="83">
        <v>2</v>
      </c>
      <c r="G22" s="83">
        <v>3</v>
      </c>
      <c r="H22" s="83">
        <v>4</v>
      </c>
      <c r="I22" s="83">
        <v>5</v>
      </c>
      <c r="J22" s="83">
        <v>6</v>
      </c>
      <c r="K22" s="83">
        <v>7</v>
      </c>
      <c r="L22" s="83">
        <v>8</v>
      </c>
      <c r="M22" s="83">
        <v>9</v>
      </c>
      <c r="N22" s="84">
        <v>10</v>
      </c>
    </row>
    <row r="23" spans="2:14" s="58" customFormat="1" ht="17.25" customHeight="1" thickTop="1" x14ac:dyDescent="0.2">
      <c r="B23" s="1986" t="s">
        <v>210</v>
      </c>
      <c r="C23" s="67" t="s">
        <v>211</v>
      </c>
      <c r="D23" s="68">
        <v>-999999</v>
      </c>
      <c r="E23" s="233">
        <v>0</v>
      </c>
      <c r="F23" s="69">
        <v>20</v>
      </c>
      <c r="G23" s="69">
        <v>40</v>
      </c>
      <c r="H23" s="69">
        <v>60</v>
      </c>
      <c r="I23" s="69">
        <v>80</v>
      </c>
      <c r="J23" s="69">
        <v>100</v>
      </c>
      <c r="K23" s="69">
        <v>140</v>
      </c>
      <c r="L23" s="69">
        <v>180</v>
      </c>
      <c r="M23" s="69">
        <v>220</v>
      </c>
      <c r="N23" s="70"/>
    </row>
    <row r="24" spans="2:14" s="58" customFormat="1" ht="17.25" customHeight="1" thickBot="1" x14ac:dyDescent="0.25">
      <c r="B24" s="1986"/>
      <c r="C24" s="71" t="s">
        <v>212</v>
      </c>
      <c r="D24" s="72">
        <v>999999</v>
      </c>
      <c r="E24" s="228">
        <v>20</v>
      </c>
      <c r="F24" s="73">
        <v>40</v>
      </c>
      <c r="G24" s="73">
        <v>60</v>
      </c>
      <c r="H24" s="73">
        <v>80</v>
      </c>
      <c r="I24" s="73">
        <v>100</v>
      </c>
      <c r="J24" s="73">
        <v>140</v>
      </c>
      <c r="K24" s="73">
        <v>180</v>
      </c>
      <c r="L24" s="234">
        <v>220</v>
      </c>
      <c r="M24" s="73"/>
      <c r="N24" s="74">
        <v>0</v>
      </c>
    </row>
    <row r="25" spans="2:14" s="58" customFormat="1" ht="17.25" customHeight="1" thickTop="1" x14ac:dyDescent="0.2">
      <c r="B25" s="1987"/>
      <c r="C25" s="75" t="s">
        <v>205</v>
      </c>
      <c r="D25" s="76" t="str">
        <f>IF(ISERROR(VALUE(CONCATENATE(Ergebnis!I40," "))),"ERR",(Ergebnis!I40))</f>
        <v>ERR</v>
      </c>
      <c r="E25" s="77" t="b">
        <f>AND(NOT($D25="ERR"),$D25&gt;=IF(E23="",$D23,E23),$D25&lt;=IF(E24="",$D24,E24))</f>
        <v>0</v>
      </c>
      <c r="F25" s="78" t="b">
        <f t="shared" ref="F25:L25" si="5">AND(NOT($D25="ERR"),$D25&gt;IF(F23="",$D23,F23),$D25&lt;=IF(F24="",$D24,F24))</f>
        <v>0</v>
      </c>
      <c r="G25" s="78" t="b">
        <f t="shared" si="5"/>
        <v>0</v>
      </c>
      <c r="H25" s="78" t="b">
        <f t="shared" si="5"/>
        <v>0</v>
      </c>
      <c r="I25" s="78" t="b">
        <f t="shared" si="5"/>
        <v>0</v>
      </c>
      <c r="J25" s="78" t="b">
        <f t="shared" si="5"/>
        <v>0</v>
      </c>
      <c r="K25" s="78" t="b">
        <f t="shared" si="5"/>
        <v>0</v>
      </c>
      <c r="L25" s="78" t="b">
        <f t="shared" si="5"/>
        <v>0</v>
      </c>
      <c r="M25" s="78" t="b">
        <f>AND(NOT($D25="ERR"),$D25&gt;IF(M23="",$D23,M23),$D25&lt;IF(M24="",$D24,M24))</f>
        <v>0</v>
      </c>
      <c r="N25" s="79" t="b">
        <f>AND(NOT($D25="ERR"),$D25&gt;IF(N23="",$D23,N23),$D25&lt;IF(N24="",$D24,N24))</f>
        <v>0</v>
      </c>
    </row>
    <row r="26" spans="2:14" s="58" customFormat="1" ht="17.25" customHeight="1" thickBot="1" x14ac:dyDescent="0.25">
      <c r="B26" s="1991"/>
      <c r="C26" s="91" t="s">
        <v>206</v>
      </c>
      <c r="D26" s="92">
        <f>SUMIF(E25:N25,"WAHR",E26:N26)</f>
        <v>0</v>
      </c>
      <c r="E26" s="93">
        <v>1</v>
      </c>
      <c r="F26" s="94">
        <v>2</v>
      </c>
      <c r="G26" s="94">
        <v>3</v>
      </c>
      <c r="H26" s="94">
        <v>4</v>
      </c>
      <c r="I26" s="94">
        <v>5</v>
      </c>
      <c r="J26" s="94">
        <v>6</v>
      </c>
      <c r="K26" s="94">
        <v>7</v>
      </c>
      <c r="L26" s="94">
        <v>8</v>
      </c>
      <c r="M26" s="94">
        <v>9</v>
      </c>
      <c r="N26" s="95">
        <v>10</v>
      </c>
    </row>
    <row r="27" spans="2:14" s="58" customFormat="1" ht="17.25" customHeight="1" x14ac:dyDescent="0.2">
      <c r="B27" s="96"/>
      <c r="C27" s="97"/>
      <c r="D27" s="97"/>
      <c r="E27" s="98"/>
      <c r="F27" s="98"/>
      <c r="G27" s="98"/>
      <c r="H27" s="98"/>
      <c r="I27" s="98"/>
      <c r="J27" s="98"/>
      <c r="K27" s="98"/>
      <c r="L27" s="98"/>
      <c r="M27" s="98"/>
      <c r="N27" s="98"/>
    </row>
    <row r="28" spans="2:14" hidden="1" x14ac:dyDescent="0.2">
      <c r="B28" s="99"/>
      <c r="C28" s="100"/>
      <c r="D28" s="100"/>
      <c r="E28" s="101"/>
      <c r="F28" s="101"/>
      <c r="G28" s="101"/>
      <c r="H28" s="101"/>
      <c r="I28" s="101"/>
      <c r="J28" s="101"/>
      <c r="K28" s="101"/>
      <c r="L28" s="101"/>
      <c r="M28" s="99"/>
      <c r="N28" s="101"/>
    </row>
    <row r="29" spans="2:14" hidden="1" x14ac:dyDescent="0.2">
      <c r="B29" s="99"/>
      <c r="C29" s="100"/>
      <c r="D29" s="100"/>
      <c r="E29" s="101"/>
      <c r="F29" s="101"/>
      <c r="G29" s="101"/>
      <c r="H29" s="101"/>
      <c r="I29" s="101"/>
      <c r="J29" s="101"/>
      <c r="K29" s="101"/>
      <c r="L29" s="101"/>
      <c r="M29" s="99"/>
      <c r="N29" s="101"/>
    </row>
    <row r="30" spans="2:14" ht="13.5" thickBot="1" x14ac:dyDescent="0.25">
      <c r="B30" s="99"/>
      <c r="C30" s="100"/>
      <c r="D30" s="100"/>
      <c r="E30" s="101"/>
      <c r="F30" s="101"/>
      <c r="G30" s="101"/>
      <c r="H30" s="101"/>
      <c r="I30" s="101"/>
      <c r="J30" s="101"/>
      <c r="K30" s="101"/>
      <c r="L30" s="101"/>
      <c r="M30" s="99"/>
      <c r="N30" s="101"/>
    </row>
    <row r="31" spans="2:14" s="58" customFormat="1" ht="17.25" customHeight="1" thickBot="1" x14ac:dyDescent="0.25">
      <c r="B31" s="102" t="s">
        <v>46</v>
      </c>
      <c r="C31" s="103"/>
      <c r="D31" s="63" t="s">
        <v>201</v>
      </c>
      <c r="E31" s="104">
        <v>0</v>
      </c>
      <c r="F31" s="65" t="s">
        <v>48</v>
      </c>
      <c r="G31" s="65" t="s">
        <v>50</v>
      </c>
      <c r="H31" s="66" t="s">
        <v>52</v>
      </c>
      <c r="I31" s="105"/>
      <c r="J31" s="106"/>
      <c r="K31" s="106"/>
      <c r="L31" s="107"/>
      <c r="M31" s="108"/>
      <c r="N31" s="106"/>
    </row>
    <row r="32" spans="2:14" s="58" customFormat="1" ht="16.5" customHeight="1" thickTop="1" x14ac:dyDescent="0.2">
      <c r="B32" s="1981" t="s">
        <v>213</v>
      </c>
      <c r="C32" s="109" t="s">
        <v>203</v>
      </c>
      <c r="D32" s="110">
        <v>-999999</v>
      </c>
      <c r="E32" s="111"/>
      <c r="F32" s="69">
        <v>5</v>
      </c>
      <c r="G32" s="69">
        <v>10</v>
      </c>
      <c r="H32" s="70">
        <v>40</v>
      </c>
      <c r="I32" s="112"/>
      <c r="J32" s="106"/>
      <c r="K32" s="106" t="s">
        <v>54</v>
      </c>
      <c r="L32" s="106"/>
      <c r="M32" s="108"/>
      <c r="N32" s="106"/>
    </row>
    <row r="33" spans="2:13" s="58" customFormat="1" ht="16.5" customHeight="1" thickBot="1" x14ac:dyDescent="0.25">
      <c r="B33" s="1982"/>
      <c r="C33" s="113" t="s">
        <v>204</v>
      </c>
      <c r="D33" s="114">
        <v>999999</v>
      </c>
      <c r="E33" s="115">
        <v>4</v>
      </c>
      <c r="F33" s="73">
        <v>10</v>
      </c>
      <c r="G33" s="73">
        <v>40</v>
      </c>
      <c r="H33" s="74"/>
      <c r="I33" s="112"/>
      <c r="J33" s="106"/>
      <c r="K33" s="106"/>
      <c r="L33" s="106"/>
      <c r="M33" s="108"/>
    </row>
    <row r="34" spans="2:13" s="58" customFormat="1" ht="16.5" customHeight="1" thickTop="1" x14ac:dyDescent="0.2">
      <c r="B34" s="1983"/>
      <c r="C34" s="116" t="s">
        <v>205</v>
      </c>
      <c r="D34" s="117">
        <f>IF(ISERROR(VALUE(CONCATENATE(Ergebnis!M41," "))),0,(Ergebnis!M41))</f>
        <v>0</v>
      </c>
      <c r="E34" s="118" t="b">
        <f>AND(NOT($D34="ERR"),$D34&gt;IF(E32="",$D32,E32),$D34&lt;=IF(E33="",$D33,E33))</f>
        <v>1</v>
      </c>
      <c r="F34" s="119" t="b">
        <f>AND(NOT($D34="ERR"),$D34&gt;=IF(F32="",$D32,F32),$D34&lt;=IF(F33="",$D33,F33))</f>
        <v>0</v>
      </c>
      <c r="G34" s="119" t="b">
        <f>AND(NOT($D34="ERR"),$D34&gt;IF(G32="",$D32,G32),$D34&lt;=IF(G33="",$D33,G33))</f>
        <v>0</v>
      </c>
      <c r="H34" s="120" t="b">
        <f>AND(NOT($D34="ERR"),$D34&gt;IF(H32="",$D32,H32),$D34&lt;=IF(H33="",$D33,H33))</f>
        <v>0</v>
      </c>
      <c r="I34" s="121"/>
      <c r="J34" s="106"/>
      <c r="K34" s="106"/>
      <c r="L34" s="106"/>
      <c r="M34" s="108"/>
    </row>
    <row r="35" spans="2:13" s="58" customFormat="1" ht="16.5" customHeight="1" thickBot="1" x14ac:dyDescent="0.25">
      <c r="B35" s="1984"/>
      <c r="C35" s="122" t="s">
        <v>206</v>
      </c>
      <c r="D35" s="92" t="str">
        <f>HLOOKUP(TRUE,E34:H35,2,0)</f>
        <v xml:space="preserve"> </v>
      </c>
      <c r="E35" s="123" t="s">
        <v>54</v>
      </c>
      <c r="F35" s="94" t="s">
        <v>48</v>
      </c>
      <c r="G35" s="94" t="s">
        <v>50</v>
      </c>
      <c r="H35" s="95" t="s">
        <v>52</v>
      </c>
      <c r="I35" s="112"/>
      <c r="J35" s="108"/>
      <c r="K35" s="108"/>
      <c r="L35" s="108"/>
      <c r="M35" s="108"/>
    </row>
    <row r="36" spans="2:13" x14ac:dyDescent="0.2">
      <c r="B36" s="99"/>
      <c r="C36" s="124"/>
      <c r="D36" s="124"/>
      <c r="E36" s="124"/>
      <c r="F36" s="124"/>
      <c r="G36" s="124"/>
      <c r="H36" s="99"/>
      <c r="I36" s="99"/>
      <c r="J36" s="99"/>
      <c r="K36" s="99"/>
      <c r="L36" s="99"/>
      <c r="M36" s="99"/>
    </row>
    <row r="37" spans="2:13" x14ac:dyDescent="0.2">
      <c r="B37" s="99"/>
      <c r="C37" s="124"/>
      <c r="D37" s="124"/>
      <c r="E37" s="124"/>
      <c r="F37" s="124"/>
      <c r="G37" s="124"/>
      <c r="H37" s="99"/>
      <c r="I37" s="99"/>
      <c r="J37" s="99"/>
      <c r="K37" s="99"/>
      <c r="L37" s="99"/>
      <c r="M37" s="99"/>
    </row>
    <row r="38" spans="2:13" x14ac:dyDescent="0.2">
      <c r="B38" s="99"/>
      <c r="C38" s="124"/>
      <c r="D38" s="124"/>
      <c r="E38" s="124"/>
      <c r="F38" s="124"/>
      <c r="G38" s="124"/>
      <c r="H38" s="99"/>
      <c r="I38" s="99"/>
      <c r="J38" s="99"/>
      <c r="K38" s="99"/>
      <c r="L38" s="99"/>
      <c r="M38" s="99"/>
    </row>
    <row r="39" spans="2:13" x14ac:dyDescent="0.2">
      <c r="B39" s="99"/>
      <c r="C39" s="99"/>
      <c r="D39" s="99"/>
      <c r="E39" s="99"/>
      <c r="F39" s="99"/>
      <c r="G39" s="99"/>
      <c r="H39" s="99"/>
      <c r="I39" s="99"/>
      <c r="J39" s="99"/>
      <c r="K39" s="99"/>
      <c r="L39" s="99"/>
      <c r="M39" s="99"/>
    </row>
    <row r="40" spans="2:13" x14ac:dyDescent="0.2">
      <c r="B40" s="99"/>
      <c r="C40" s="99"/>
      <c r="D40" s="99"/>
      <c r="E40" s="99"/>
      <c r="F40" s="99"/>
      <c r="G40" s="99"/>
      <c r="H40" s="99"/>
      <c r="I40" s="99"/>
      <c r="J40" s="99"/>
      <c r="K40" s="99"/>
      <c r="L40" s="99"/>
      <c r="M40" s="99"/>
    </row>
    <row r="48" spans="2:13" x14ac:dyDescent="0.2">
      <c r="E48" s="101"/>
      <c r="F48" s="101"/>
      <c r="G48" s="101"/>
      <c r="H48" s="101"/>
      <c r="I48" s="101"/>
      <c r="J48" s="101"/>
      <c r="K48" s="101"/>
      <c r="L48" s="101"/>
      <c r="M48" s="101"/>
    </row>
    <row r="49" spans="5:13" x14ac:dyDescent="0.2">
      <c r="E49" s="101"/>
      <c r="F49" s="101"/>
      <c r="G49" s="101"/>
      <c r="H49" s="101"/>
      <c r="I49" s="101"/>
      <c r="J49" s="101"/>
      <c r="K49" s="101"/>
      <c r="L49" s="101"/>
      <c r="M49" s="101"/>
    </row>
    <row r="50" spans="5:13" x14ac:dyDescent="0.2">
      <c r="E50" s="101"/>
      <c r="F50" s="101"/>
      <c r="G50" s="101"/>
      <c r="H50" s="101"/>
      <c r="I50" s="101"/>
      <c r="J50" s="101"/>
      <c r="K50" s="101"/>
      <c r="L50" s="101"/>
      <c r="M50" s="101"/>
    </row>
    <row r="51" spans="5:13" x14ac:dyDescent="0.2">
      <c r="E51" s="101"/>
      <c r="F51" s="101"/>
      <c r="G51" s="101"/>
      <c r="H51" s="101"/>
      <c r="I51" s="101"/>
      <c r="J51" s="101"/>
      <c r="K51" s="101"/>
      <c r="L51" s="101"/>
      <c r="M51" s="101"/>
    </row>
  </sheetData>
  <mergeCells count="7">
    <mergeCell ref="B32:B35"/>
    <mergeCell ref="B3:B6"/>
    <mergeCell ref="B7:B10"/>
    <mergeCell ref="B11:B14"/>
    <mergeCell ref="B15:B18"/>
    <mergeCell ref="B19:B22"/>
    <mergeCell ref="B23:B26"/>
  </mergeCells>
  <pageMargins left="0.78740157499999996" right="0.78740157499999996" top="0.984251969" bottom="0.984251969" header="0.4921259845" footer="0.4921259845"/>
  <pageSetup paperSize="9" scale="82" fitToHeight="0" orientation="landscape" horizontalDpi="144" verticalDpi="144"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dimension ref="A1:U118"/>
  <sheetViews>
    <sheetView workbookViewId="0">
      <selection activeCell="L17" sqref="L17"/>
    </sheetView>
  </sheetViews>
  <sheetFormatPr baseColWidth="10" defaultRowHeight="12.75" x14ac:dyDescent="0.2"/>
  <cols>
    <col min="1" max="2" width="11.5546875" style="57"/>
    <col min="3" max="5" width="10" style="57" bestFit="1" customWidth="1"/>
    <col min="6" max="7" width="10" style="57" customWidth="1"/>
    <col min="8" max="15" width="11.5546875" style="57"/>
    <col min="16" max="16" width="9.21875" style="57" customWidth="1"/>
    <col min="17" max="20" width="11.5546875" style="57"/>
    <col min="21" max="21" width="9.21875" style="57" customWidth="1"/>
    <col min="22" max="16384" width="11.5546875" style="57"/>
  </cols>
  <sheetData>
    <row r="1" spans="1:21" ht="13.5" thickBot="1" x14ac:dyDescent="0.25">
      <c r="A1" s="125" t="s">
        <v>140</v>
      </c>
      <c r="B1" s="126"/>
      <c r="C1" s="126"/>
      <c r="D1" s="126"/>
      <c r="E1" s="126"/>
      <c r="F1" s="126"/>
      <c r="G1" s="127"/>
      <c r="J1" s="128" t="s">
        <v>214</v>
      </c>
      <c r="K1" s="129"/>
      <c r="L1" s="129"/>
      <c r="M1" s="129"/>
      <c r="N1" s="129" t="s">
        <v>68</v>
      </c>
      <c r="O1" s="129"/>
      <c r="P1" s="130"/>
      <c r="S1" s="57" t="s">
        <v>215</v>
      </c>
      <c r="U1" s="130"/>
    </row>
    <row r="2" spans="1:21" ht="13.5" thickBot="1" x14ac:dyDescent="0.25">
      <c r="A2" s="131" t="s">
        <v>216</v>
      </c>
      <c r="B2" s="132" t="s">
        <v>217</v>
      </c>
      <c r="C2" s="132" t="s">
        <v>218</v>
      </c>
      <c r="D2" s="132" t="s">
        <v>219</v>
      </c>
      <c r="E2" s="132" t="s">
        <v>220</v>
      </c>
      <c r="F2" s="132" t="s">
        <v>221</v>
      </c>
      <c r="G2" s="133" t="s">
        <v>222</v>
      </c>
      <c r="J2" s="131" t="s">
        <v>216</v>
      </c>
      <c r="K2" s="132" t="s">
        <v>217</v>
      </c>
      <c r="L2" s="132" t="s">
        <v>218</v>
      </c>
      <c r="M2" s="132" t="s">
        <v>219</v>
      </c>
      <c r="N2" s="132" t="s">
        <v>220</v>
      </c>
      <c r="O2" s="132" t="s">
        <v>221</v>
      </c>
      <c r="P2" s="133" t="s">
        <v>222</v>
      </c>
      <c r="Q2" s="132" t="s">
        <v>218</v>
      </c>
      <c r="R2" s="132" t="s">
        <v>219</v>
      </c>
      <c r="S2" s="132" t="s">
        <v>220</v>
      </c>
      <c r="T2" s="132" t="s">
        <v>221</v>
      </c>
      <c r="U2" s="133" t="s">
        <v>222</v>
      </c>
    </row>
    <row r="3" spans="1:21" ht="13.5" thickBot="1" x14ac:dyDescent="0.25">
      <c r="A3" s="134">
        <v>2351</v>
      </c>
      <c r="B3" s="101">
        <v>5</v>
      </c>
      <c r="C3" s="101" t="e">
        <f t="shared" ref="C3:C9" si="0">IF(ISNA(VLOOKUP($A3,Jahr_0,$B3,FALSE))=TRUE,0,VLOOKUP($A3,Jahr_0,$B3,FALSE))</f>
        <v>#REF!</v>
      </c>
      <c r="D3" s="101" t="e">
        <f t="shared" ref="D3:D9" si="1">IF(ISNA(VLOOKUP($A3,Jahr_1,$B3,FALSE))=TRUE,0,VLOOKUP($A3,Jahr_1,$B3,FALSE))</f>
        <v>#REF!</v>
      </c>
      <c r="E3" s="101" t="e">
        <f t="shared" ref="E3:E9" si="2">IF(ISNA(VLOOKUP($A3,Jahr_2,$B3,FALSE))=TRUE,0,VLOOKUP($A3,Jahr_2,$B3,FALSE))</f>
        <v>#REF!</v>
      </c>
      <c r="F3" s="101" t="e">
        <f t="shared" ref="F3:F9" si="3">IF(ISNA(VLOOKUP($A3,Jahr_3,$B3,FALSE))=TRUE,0,VLOOKUP($A3,Jahr_3,$B3,FALSE))</f>
        <v>#REF!</v>
      </c>
      <c r="G3" s="135" t="e">
        <f t="shared" ref="G3:G9" si="4">IF(ISNA(VLOOKUP($A3,Jahr_4,$B3,FALSE))=TRUE,0,VLOOKUP($A3,Jahr_4,$B3,FALSE))</f>
        <v>#REF!</v>
      </c>
      <c r="J3" s="136" t="s">
        <v>223</v>
      </c>
      <c r="K3" s="137"/>
      <c r="L3" s="138"/>
      <c r="M3" s="138"/>
      <c r="N3" s="138"/>
      <c r="O3" s="138"/>
      <c r="P3" s="139"/>
      <c r="Q3" s="138" t="e">
        <v>#REF!</v>
      </c>
      <c r="R3" s="138" t="e">
        <v>#REF!</v>
      </c>
      <c r="S3" s="138" t="e">
        <v>#REF!</v>
      </c>
      <c r="T3" s="138" t="e">
        <v>#REF!</v>
      </c>
      <c r="U3" s="139" t="e">
        <v>#REF!</v>
      </c>
    </row>
    <row r="4" spans="1:21" x14ac:dyDescent="0.2">
      <c r="A4" s="134">
        <v>2352</v>
      </c>
      <c r="B4" s="101">
        <v>5</v>
      </c>
      <c r="C4" s="101" t="e">
        <f t="shared" si="0"/>
        <v>#REF!</v>
      </c>
      <c r="D4" s="101" t="e">
        <f t="shared" si="1"/>
        <v>#REF!</v>
      </c>
      <c r="E4" s="101" t="e">
        <f t="shared" si="2"/>
        <v>#REF!</v>
      </c>
      <c r="F4" s="101" t="e">
        <f t="shared" si="3"/>
        <v>#REF!</v>
      </c>
      <c r="G4" s="135" t="e">
        <f t="shared" si="4"/>
        <v>#REF!</v>
      </c>
      <c r="J4" s="134">
        <v>7002</v>
      </c>
      <c r="K4" s="101">
        <v>5</v>
      </c>
      <c r="L4" s="101" t="e">
        <f t="shared" ref="L4:L37" si="5">IF(RIGHT(IF(ISNA(VLOOKUP($J4,Jahr_0,$K4,FALSE))=TRUE,0,VLOOKUP($J4,Jahr_0,$K4,FALSE)),1)=5,VLOOKUP($J4,Jahr_0,2,FALSE),0)</f>
        <v>#REF!</v>
      </c>
      <c r="M4" s="101" t="e">
        <f t="shared" ref="M4:M37" si="6">IF(RIGHT(IF(ISNA(VLOOKUP($J4,Jahr_1,$K4,FALSE))=TRUE,0,VLOOKUP($J4,Jahr_1,$K4,FALSE)),1)=5,VLOOKUP($J4,Jahr_1,2,FALSE),0)</f>
        <v>#REF!</v>
      </c>
      <c r="N4" s="101" t="e">
        <f t="shared" ref="N4:N37" si="7">IF(RIGHT(IF(ISNA(VLOOKUP($J4,Jahr_2,$K4,FALSE))=TRUE,0,VLOOKUP($J4,Jahr_2,$K4,FALSE)),1)=5,VLOOKUP($J4,Jahr_2,2,FALSE),0)</f>
        <v>#REF!</v>
      </c>
      <c r="O4" s="101" t="e">
        <f t="shared" ref="O4:O37" si="8">IF(RIGHT(IF(ISNA(VLOOKUP($J4,Jahr_3,$K4,FALSE))=TRUE,0,VLOOKUP($J4,Jahr_3,$K4,FALSE)),1)=5,VLOOKUP($J4,Jahr_3,2,FALSE),0)</f>
        <v>#REF!</v>
      </c>
      <c r="P4" s="135" t="e">
        <f t="shared" ref="P4:P37" si="9">IF(RIGHT(IF(ISNA(VLOOKUP($J4,Jahr_4,$K4,FALSE))=TRUE,0,VLOOKUP($J4,Jahr_4,$K4,FALSE)),1)=5,VLOOKUP($J4,Jahr_4,2,FALSE),0)</f>
        <v>#REF!</v>
      </c>
      <c r="Q4" s="101" t="e">
        <f t="shared" ref="Q4:Q37" si="10">IF(RIGHT(IF(ISNA(VLOOKUP($J4,Jahr_0,$K4,FALSE))=TRUE,0,VLOOKUP($J4,Jahr_0,$K4,FALSE)),1)=5,VLOOKUP($J4,Jahr_0,3,FALSE),0)</f>
        <v>#REF!</v>
      </c>
      <c r="R4" s="101" t="e">
        <f t="shared" ref="R4:R37" si="11">IF(RIGHT(IF(ISNA(VLOOKUP($J4,Jahr_1,$K4,FALSE))=TRUE,0,VLOOKUP($J4,Jahr_1,$K4,FALSE)),1)=5,VLOOKUP($J4,Jahr_1,3,FALSE),0)</f>
        <v>#REF!</v>
      </c>
      <c r="S4" s="101" t="e">
        <f t="shared" ref="S4:S37" si="12">IF(RIGHT(IF(ISNA(VLOOKUP($J4,Jahr_2,$K4,FALSE))=TRUE,0,VLOOKUP($J4,Jahr_2,$K4,FALSE)),1)=5,VLOOKUP($J4,Jahr_2,3,FALSE),0)</f>
        <v>#REF!</v>
      </c>
      <c r="T4" s="101" t="e">
        <f t="shared" ref="T4:T37" si="13">IF(RIGHT(IF(ISNA(VLOOKUP($J4,Jahr_3,$K4,FALSE))=TRUE,0,VLOOKUP($J4,Jahr_3,$K4,FALSE)),1)=5,VLOOKUP($J4,Jahr_3,3,FALSE),0)</f>
        <v>#REF!</v>
      </c>
      <c r="U4" s="135" t="e">
        <f t="shared" ref="U4:U37" si="14">IF(RIGHT(IF(ISNA(VLOOKUP($J4,Jahr_4,$K4,FALSE))=TRUE,0,VLOOKUP($J4,Jahr_4,$K4,FALSE)),1)=5,VLOOKUP($J4,Jahr_4,3,FALSE),0)</f>
        <v>#REF!</v>
      </c>
    </row>
    <row r="5" spans="1:21" x14ac:dyDescent="0.2">
      <c r="A5" s="134">
        <v>2353</v>
      </c>
      <c r="B5" s="101">
        <v>5</v>
      </c>
      <c r="C5" s="101" t="e">
        <f t="shared" si="0"/>
        <v>#REF!</v>
      </c>
      <c r="D5" s="101" t="e">
        <f t="shared" si="1"/>
        <v>#REF!</v>
      </c>
      <c r="E5" s="101" t="e">
        <f t="shared" si="2"/>
        <v>#REF!</v>
      </c>
      <c r="F5" s="101" t="e">
        <f t="shared" si="3"/>
        <v>#REF!</v>
      </c>
      <c r="G5" s="135" t="e">
        <f t="shared" si="4"/>
        <v>#REF!</v>
      </c>
      <c r="J5" s="134">
        <v>7003</v>
      </c>
      <c r="K5" s="101">
        <v>5</v>
      </c>
      <c r="L5" s="101" t="e">
        <f t="shared" si="5"/>
        <v>#REF!</v>
      </c>
      <c r="M5" s="101" t="e">
        <f t="shared" si="6"/>
        <v>#REF!</v>
      </c>
      <c r="N5" s="101" t="e">
        <f t="shared" si="7"/>
        <v>#REF!</v>
      </c>
      <c r="O5" s="101" t="e">
        <f t="shared" si="8"/>
        <v>#REF!</v>
      </c>
      <c r="P5" s="135" t="e">
        <f t="shared" si="9"/>
        <v>#REF!</v>
      </c>
      <c r="Q5" s="101" t="e">
        <f t="shared" si="10"/>
        <v>#REF!</v>
      </c>
      <c r="R5" s="101" t="e">
        <f t="shared" si="11"/>
        <v>#REF!</v>
      </c>
      <c r="S5" s="101" t="e">
        <f t="shared" si="12"/>
        <v>#REF!</v>
      </c>
      <c r="T5" s="101" t="e">
        <f t="shared" si="13"/>
        <v>#REF!</v>
      </c>
      <c r="U5" s="135" t="e">
        <f t="shared" si="14"/>
        <v>#REF!</v>
      </c>
    </row>
    <row r="6" spans="1:21" x14ac:dyDescent="0.2">
      <c r="A6" s="134">
        <v>2354</v>
      </c>
      <c r="B6" s="101">
        <v>5</v>
      </c>
      <c r="C6" s="101" t="e">
        <f t="shared" si="0"/>
        <v>#REF!</v>
      </c>
      <c r="D6" s="101" t="e">
        <f t="shared" si="1"/>
        <v>#REF!</v>
      </c>
      <c r="E6" s="101" t="e">
        <f t="shared" si="2"/>
        <v>#REF!</v>
      </c>
      <c r="F6" s="101" t="e">
        <f t="shared" si="3"/>
        <v>#REF!</v>
      </c>
      <c r="G6" s="135" t="e">
        <f t="shared" si="4"/>
        <v>#REF!</v>
      </c>
      <c r="J6" s="134">
        <v>7004</v>
      </c>
      <c r="K6" s="101">
        <v>5</v>
      </c>
      <c r="L6" s="101" t="e">
        <f t="shared" si="5"/>
        <v>#REF!</v>
      </c>
      <c r="M6" s="101" t="e">
        <f t="shared" si="6"/>
        <v>#REF!</v>
      </c>
      <c r="N6" s="101" t="e">
        <f t="shared" si="7"/>
        <v>#REF!</v>
      </c>
      <c r="O6" s="101" t="e">
        <f t="shared" si="8"/>
        <v>#REF!</v>
      </c>
      <c r="P6" s="135" t="e">
        <f t="shared" si="9"/>
        <v>#REF!</v>
      </c>
      <c r="Q6" s="101" t="e">
        <f t="shared" si="10"/>
        <v>#REF!</v>
      </c>
      <c r="R6" s="101" t="e">
        <f t="shared" si="11"/>
        <v>#REF!</v>
      </c>
      <c r="S6" s="101" t="e">
        <f t="shared" si="12"/>
        <v>#REF!</v>
      </c>
      <c r="T6" s="101" t="e">
        <f t="shared" si="13"/>
        <v>#REF!</v>
      </c>
      <c r="U6" s="135" t="e">
        <f t="shared" si="14"/>
        <v>#REF!</v>
      </c>
    </row>
    <row r="7" spans="1:21" x14ac:dyDescent="0.2">
      <c r="A7" s="134">
        <v>2355</v>
      </c>
      <c r="B7" s="101">
        <v>5</v>
      </c>
      <c r="C7" s="101" t="e">
        <f t="shared" si="0"/>
        <v>#REF!</v>
      </c>
      <c r="D7" s="101" t="e">
        <f t="shared" si="1"/>
        <v>#REF!</v>
      </c>
      <c r="E7" s="101" t="e">
        <f t="shared" si="2"/>
        <v>#REF!</v>
      </c>
      <c r="F7" s="101" t="e">
        <f t="shared" si="3"/>
        <v>#REF!</v>
      </c>
      <c r="G7" s="135" t="e">
        <f t="shared" si="4"/>
        <v>#REF!</v>
      </c>
      <c r="J7" s="134">
        <v>7005</v>
      </c>
      <c r="K7" s="101">
        <v>5</v>
      </c>
      <c r="L7" s="101" t="e">
        <f t="shared" si="5"/>
        <v>#REF!</v>
      </c>
      <c r="M7" s="101" t="e">
        <f t="shared" si="6"/>
        <v>#REF!</v>
      </c>
      <c r="N7" s="101" t="e">
        <f t="shared" si="7"/>
        <v>#REF!</v>
      </c>
      <c r="O7" s="101" t="e">
        <f t="shared" si="8"/>
        <v>#REF!</v>
      </c>
      <c r="P7" s="135" t="e">
        <f t="shared" si="9"/>
        <v>#REF!</v>
      </c>
      <c r="Q7" s="101" t="e">
        <f t="shared" si="10"/>
        <v>#REF!</v>
      </c>
      <c r="R7" s="101" t="e">
        <f t="shared" si="11"/>
        <v>#REF!</v>
      </c>
      <c r="S7" s="101" t="e">
        <f t="shared" si="12"/>
        <v>#REF!</v>
      </c>
      <c r="T7" s="101" t="e">
        <f t="shared" si="13"/>
        <v>#REF!</v>
      </c>
      <c r="U7" s="135" t="e">
        <f t="shared" si="14"/>
        <v>#REF!</v>
      </c>
    </row>
    <row r="8" spans="1:21" x14ac:dyDescent="0.2">
      <c r="A8" s="134">
        <v>2356</v>
      </c>
      <c r="B8" s="101">
        <v>5</v>
      </c>
      <c r="C8" s="101" t="e">
        <f t="shared" si="0"/>
        <v>#REF!</v>
      </c>
      <c r="D8" s="101" t="e">
        <f t="shared" si="1"/>
        <v>#REF!</v>
      </c>
      <c r="E8" s="101" t="e">
        <f t="shared" si="2"/>
        <v>#REF!</v>
      </c>
      <c r="F8" s="101" t="e">
        <f t="shared" si="3"/>
        <v>#REF!</v>
      </c>
      <c r="G8" s="135" t="e">
        <f t="shared" si="4"/>
        <v>#REF!</v>
      </c>
      <c r="J8" s="134">
        <v>7006</v>
      </c>
      <c r="K8" s="101">
        <v>5</v>
      </c>
      <c r="L8" s="101" t="e">
        <f t="shared" si="5"/>
        <v>#REF!</v>
      </c>
      <c r="M8" s="101" t="e">
        <f t="shared" si="6"/>
        <v>#REF!</v>
      </c>
      <c r="N8" s="101" t="e">
        <f t="shared" si="7"/>
        <v>#REF!</v>
      </c>
      <c r="O8" s="101" t="e">
        <f t="shared" si="8"/>
        <v>#REF!</v>
      </c>
      <c r="P8" s="135" t="e">
        <f t="shared" si="9"/>
        <v>#REF!</v>
      </c>
      <c r="Q8" s="101" t="e">
        <f t="shared" si="10"/>
        <v>#REF!</v>
      </c>
      <c r="R8" s="101" t="e">
        <f t="shared" si="11"/>
        <v>#REF!</v>
      </c>
      <c r="S8" s="101" t="e">
        <f t="shared" si="12"/>
        <v>#REF!</v>
      </c>
      <c r="T8" s="101" t="e">
        <f t="shared" si="13"/>
        <v>#REF!</v>
      </c>
      <c r="U8" s="135" t="e">
        <f t="shared" si="14"/>
        <v>#REF!</v>
      </c>
    </row>
    <row r="9" spans="1:21" ht="13.5" thickBot="1" x14ac:dyDescent="0.25">
      <c r="A9" s="140">
        <v>2357</v>
      </c>
      <c r="B9" s="141">
        <v>5</v>
      </c>
      <c r="C9" s="141" t="e">
        <f t="shared" si="0"/>
        <v>#REF!</v>
      </c>
      <c r="D9" s="141" t="e">
        <f t="shared" si="1"/>
        <v>#REF!</v>
      </c>
      <c r="E9" s="141" t="e">
        <f t="shared" si="2"/>
        <v>#REF!</v>
      </c>
      <c r="F9" s="141" t="e">
        <f t="shared" si="3"/>
        <v>#REF!</v>
      </c>
      <c r="G9" s="142" t="e">
        <f t="shared" si="4"/>
        <v>#REF!</v>
      </c>
      <c r="J9" s="134">
        <v>7007</v>
      </c>
      <c r="K9" s="101">
        <v>5</v>
      </c>
      <c r="L9" s="101" t="e">
        <f t="shared" si="5"/>
        <v>#REF!</v>
      </c>
      <c r="M9" s="101" t="e">
        <f t="shared" si="6"/>
        <v>#REF!</v>
      </c>
      <c r="N9" s="101" t="e">
        <f t="shared" si="7"/>
        <v>#REF!</v>
      </c>
      <c r="O9" s="101" t="e">
        <f t="shared" si="8"/>
        <v>#REF!</v>
      </c>
      <c r="P9" s="135" t="e">
        <f t="shared" si="9"/>
        <v>#REF!</v>
      </c>
      <c r="Q9" s="101" t="e">
        <f t="shared" si="10"/>
        <v>#REF!</v>
      </c>
      <c r="R9" s="101" t="e">
        <f t="shared" si="11"/>
        <v>#REF!</v>
      </c>
      <c r="S9" s="101" t="e">
        <f t="shared" si="12"/>
        <v>#REF!</v>
      </c>
      <c r="T9" s="101" t="e">
        <f t="shared" si="13"/>
        <v>#REF!</v>
      </c>
      <c r="U9" s="135" t="e">
        <f t="shared" si="14"/>
        <v>#REF!</v>
      </c>
    </row>
    <row r="10" spans="1:21" ht="13.5" thickBot="1" x14ac:dyDescent="0.25">
      <c r="A10" s="143" t="s">
        <v>223</v>
      </c>
      <c r="B10" s="144"/>
      <c r="C10" s="144" t="e">
        <f>SUM(C3:C9)</f>
        <v>#REF!</v>
      </c>
      <c r="D10" s="144" t="e">
        <f>SUM(D3:D9)</f>
        <v>#REF!</v>
      </c>
      <c r="E10" s="144" t="e">
        <f>SUM(E3:E9)</f>
        <v>#REF!</v>
      </c>
      <c r="F10" s="144" t="e">
        <f>SUM(F3:F9)</f>
        <v>#REF!</v>
      </c>
      <c r="G10" s="145" t="e">
        <f>SUM(G3:G9)</f>
        <v>#REF!</v>
      </c>
      <c r="J10" s="134">
        <v>7008</v>
      </c>
      <c r="K10" s="101">
        <v>5</v>
      </c>
      <c r="L10" s="101" t="e">
        <f t="shared" si="5"/>
        <v>#REF!</v>
      </c>
      <c r="M10" s="101" t="e">
        <f t="shared" si="6"/>
        <v>#REF!</v>
      </c>
      <c r="N10" s="101" t="e">
        <f t="shared" si="7"/>
        <v>#REF!</v>
      </c>
      <c r="O10" s="101" t="e">
        <f t="shared" si="8"/>
        <v>#REF!</v>
      </c>
      <c r="P10" s="135" t="e">
        <f t="shared" si="9"/>
        <v>#REF!</v>
      </c>
      <c r="Q10" s="101" t="e">
        <f t="shared" si="10"/>
        <v>#REF!</v>
      </c>
      <c r="R10" s="101" t="e">
        <f t="shared" si="11"/>
        <v>#REF!</v>
      </c>
      <c r="S10" s="101" t="e">
        <f t="shared" si="12"/>
        <v>#REF!</v>
      </c>
      <c r="T10" s="101" t="e">
        <f t="shared" si="13"/>
        <v>#REF!</v>
      </c>
      <c r="U10" s="135" t="e">
        <f t="shared" si="14"/>
        <v>#REF!</v>
      </c>
    </row>
    <row r="11" spans="1:21" ht="13.5" thickBot="1" x14ac:dyDescent="0.25">
      <c r="J11" s="134">
        <v>7009</v>
      </c>
      <c r="K11" s="101">
        <v>5</v>
      </c>
      <c r="L11" s="101" t="e">
        <f t="shared" si="5"/>
        <v>#REF!</v>
      </c>
      <c r="M11" s="101" t="e">
        <f t="shared" si="6"/>
        <v>#REF!</v>
      </c>
      <c r="N11" s="101" t="e">
        <f t="shared" si="7"/>
        <v>#REF!</v>
      </c>
      <c r="O11" s="101" t="e">
        <f t="shared" si="8"/>
        <v>#REF!</v>
      </c>
      <c r="P11" s="135" t="e">
        <f t="shared" si="9"/>
        <v>#REF!</v>
      </c>
      <c r="Q11" s="101" t="e">
        <f t="shared" si="10"/>
        <v>#REF!</v>
      </c>
      <c r="R11" s="101" t="e">
        <f t="shared" si="11"/>
        <v>#REF!</v>
      </c>
      <c r="S11" s="101" t="e">
        <f t="shared" si="12"/>
        <v>#REF!</v>
      </c>
      <c r="T11" s="101" t="e">
        <f t="shared" si="13"/>
        <v>#REF!</v>
      </c>
      <c r="U11" s="135" t="e">
        <f t="shared" si="14"/>
        <v>#REF!</v>
      </c>
    </row>
    <row r="12" spans="1:21" x14ac:dyDescent="0.2">
      <c r="A12" s="146" t="s">
        <v>224</v>
      </c>
      <c r="B12" s="129"/>
      <c r="C12" s="129"/>
      <c r="D12" s="129"/>
      <c r="E12" s="129"/>
      <c r="F12" s="129"/>
      <c r="G12" s="130"/>
      <c r="J12" s="134">
        <v>7010</v>
      </c>
      <c r="K12" s="101">
        <v>5</v>
      </c>
      <c r="L12" s="101" t="e">
        <f t="shared" si="5"/>
        <v>#REF!</v>
      </c>
      <c r="M12" s="101" t="e">
        <f t="shared" si="6"/>
        <v>#REF!</v>
      </c>
      <c r="N12" s="101" t="e">
        <f t="shared" si="7"/>
        <v>#REF!</v>
      </c>
      <c r="O12" s="101" t="e">
        <f t="shared" si="8"/>
        <v>#REF!</v>
      </c>
      <c r="P12" s="135" t="e">
        <f t="shared" si="9"/>
        <v>#REF!</v>
      </c>
      <c r="Q12" s="101" t="e">
        <f t="shared" si="10"/>
        <v>#REF!</v>
      </c>
      <c r="R12" s="101" t="e">
        <f t="shared" si="11"/>
        <v>#REF!</v>
      </c>
      <c r="S12" s="101" t="e">
        <f t="shared" si="12"/>
        <v>#REF!</v>
      </c>
      <c r="T12" s="101" t="e">
        <f t="shared" si="13"/>
        <v>#REF!</v>
      </c>
      <c r="U12" s="135" t="e">
        <f t="shared" si="14"/>
        <v>#REF!</v>
      </c>
    </row>
    <row r="13" spans="1:21" ht="28.5" customHeight="1" thickBot="1" x14ac:dyDescent="0.25">
      <c r="A13" s="1994" t="s">
        <v>225</v>
      </c>
      <c r="B13" s="1995"/>
      <c r="C13" s="1995"/>
      <c r="D13" s="1995"/>
      <c r="E13" s="1995"/>
      <c r="F13" s="1995"/>
      <c r="G13" s="1996"/>
      <c r="J13" s="134">
        <v>7011</v>
      </c>
      <c r="K13" s="101">
        <v>5</v>
      </c>
      <c r="L13" s="101" t="e">
        <f t="shared" si="5"/>
        <v>#REF!</v>
      </c>
      <c r="M13" s="101" t="e">
        <f t="shared" si="6"/>
        <v>#REF!</v>
      </c>
      <c r="N13" s="101" t="e">
        <f t="shared" si="7"/>
        <v>#REF!</v>
      </c>
      <c r="O13" s="101" t="e">
        <f t="shared" si="8"/>
        <v>#REF!</v>
      </c>
      <c r="P13" s="135" t="e">
        <f t="shared" si="9"/>
        <v>#REF!</v>
      </c>
      <c r="Q13" s="101" t="e">
        <f t="shared" si="10"/>
        <v>#REF!</v>
      </c>
      <c r="R13" s="101" t="e">
        <f t="shared" si="11"/>
        <v>#REF!</v>
      </c>
      <c r="S13" s="101" t="e">
        <f t="shared" si="12"/>
        <v>#REF!</v>
      </c>
      <c r="T13" s="101" t="e">
        <f t="shared" si="13"/>
        <v>#REF!</v>
      </c>
      <c r="U13" s="135" t="e">
        <f t="shared" si="14"/>
        <v>#REF!</v>
      </c>
    </row>
    <row r="14" spans="1:21" x14ac:dyDescent="0.2">
      <c r="A14" s="128" t="s">
        <v>216</v>
      </c>
      <c r="B14" s="147" t="s">
        <v>217</v>
      </c>
      <c r="C14" s="147" t="s">
        <v>218</v>
      </c>
      <c r="D14" s="147" t="s">
        <v>219</v>
      </c>
      <c r="E14" s="147" t="s">
        <v>220</v>
      </c>
      <c r="F14" s="147" t="s">
        <v>221</v>
      </c>
      <c r="G14" s="148" t="s">
        <v>222</v>
      </c>
      <c r="J14" s="134">
        <v>7012</v>
      </c>
      <c r="K14" s="101">
        <v>5</v>
      </c>
      <c r="L14" s="101" t="e">
        <f t="shared" si="5"/>
        <v>#REF!</v>
      </c>
      <c r="M14" s="101" t="e">
        <f t="shared" si="6"/>
        <v>#REF!</v>
      </c>
      <c r="N14" s="101" t="e">
        <f t="shared" si="7"/>
        <v>#REF!</v>
      </c>
      <c r="O14" s="101" t="e">
        <f t="shared" si="8"/>
        <v>#REF!</v>
      </c>
      <c r="P14" s="135" t="e">
        <f t="shared" si="9"/>
        <v>#REF!</v>
      </c>
      <c r="Q14" s="101" t="e">
        <f t="shared" si="10"/>
        <v>#REF!</v>
      </c>
      <c r="R14" s="101" t="e">
        <f t="shared" si="11"/>
        <v>#REF!</v>
      </c>
      <c r="S14" s="101" t="e">
        <f t="shared" si="12"/>
        <v>#REF!</v>
      </c>
      <c r="T14" s="101" t="e">
        <f t="shared" si="13"/>
        <v>#REF!</v>
      </c>
      <c r="U14" s="135" t="e">
        <f t="shared" si="14"/>
        <v>#REF!</v>
      </c>
    </row>
    <row r="15" spans="1:21" x14ac:dyDescent="0.2">
      <c r="A15" s="134">
        <v>2371</v>
      </c>
      <c r="B15" s="101">
        <v>5</v>
      </c>
      <c r="C15" s="101" t="e">
        <f>IF(ISNA(VLOOKUP($A15,Jahr_0,$B15,FALSE))=TRUE,0,VLOOKUP($A15,Jahr_0,$B15,FALSE))</f>
        <v>#REF!</v>
      </c>
      <c r="D15" s="101" t="e">
        <f t="shared" ref="D15:D21" si="15">IF(ISNA(VLOOKUP($A15,Jahr_1,$B15,FALSE))=TRUE,0,VLOOKUP($A15,Jahr_1,$B15,FALSE))</f>
        <v>#REF!</v>
      </c>
      <c r="E15" s="101" t="e">
        <f t="shared" ref="E15:E21" si="16">IF(ISNA(VLOOKUP($A15,Jahr_2,$B15,FALSE))=TRUE,0,VLOOKUP($A15,Jahr_2,$B15,FALSE))</f>
        <v>#REF!</v>
      </c>
      <c r="F15" s="101" t="e">
        <f t="shared" ref="F15:F21" si="17">IF(ISNA(VLOOKUP($A15,Jahr_3,$B15,FALSE))=TRUE,0,VLOOKUP($A15,Jahr_3,$B15,FALSE))</f>
        <v>#REF!</v>
      </c>
      <c r="G15" s="135" t="e">
        <f t="shared" ref="G15:G21" si="18">IF(ISNA(VLOOKUP($A15,Jahr_4,$B15,FALSE))=TRUE,0,VLOOKUP($A15,Jahr_4,$B15,FALSE))</f>
        <v>#REF!</v>
      </c>
      <c r="J15" s="134">
        <v>7013</v>
      </c>
      <c r="K15" s="101">
        <v>5</v>
      </c>
      <c r="L15" s="101" t="e">
        <f t="shared" si="5"/>
        <v>#REF!</v>
      </c>
      <c r="M15" s="101" t="e">
        <f t="shared" si="6"/>
        <v>#REF!</v>
      </c>
      <c r="N15" s="101" t="e">
        <f t="shared" si="7"/>
        <v>#REF!</v>
      </c>
      <c r="O15" s="101" t="e">
        <f t="shared" si="8"/>
        <v>#REF!</v>
      </c>
      <c r="P15" s="135" t="e">
        <f t="shared" si="9"/>
        <v>#REF!</v>
      </c>
      <c r="Q15" s="101" t="e">
        <f t="shared" si="10"/>
        <v>#REF!</v>
      </c>
      <c r="R15" s="101" t="e">
        <f t="shared" si="11"/>
        <v>#REF!</v>
      </c>
      <c r="S15" s="101" t="e">
        <f t="shared" si="12"/>
        <v>#REF!</v>
      </c>
      <c r="T15" s="101" t="e">
        <f t="shared" si="13"/>
        <v>#REF!</v>
      </c>
      <c r="U15" s="135" t="e">
        <f t="shared" si="14"/>
        <v>#REF!</v>
      </c>
    </row>
    <row r="16" spans="1:21" x14ac:dyDescent="0.2">
      <c r="A16" s="134">
        <v>2372</v>
      </c>
      <c r="B16" s="101">
        <v>5</v>
      </c>
      <c r="C16" s="101" t="e">
        <f t="shared" ref="C16:C21" si="19">IF(ISNA(VLOOKUP($A16,Jahr_0,$B16,FALSE))=TRUE,0,VLOOKUP($A16,Jahr_0,$B16,FALSE))</f>
        <v>#REF!</v>
      </c>
      <c r="D16" s="101" t="e">
        <f t="shared" si="15"/>
        <v>#REF!</v>
      </c>
      <c r="E16" s="101" t="e">
        <f t="shared" si="16"/>
        <v>#REF!</v>
      </c>
      <c r="F16" s="101" t="e">
        <f t="shared" si="17"/>
        <v>#REF!</v>
      </c>
      <c r="G16" s="135" t="e">
        <f t="shared" si="18"/>
        <v>#REF!</v>
      </c>
      <c r="J16" s="134">
        <v>7014</v>
      </c>
      <c r="K16" s="101">
        <v>5</v>
      </c>
      <c r="L16" s="101" t="e">
        <f t="shared" si="5"/>
        <v>#REF!</v>
      </c>
      <c r="M16" s="101" t="e">
        <f t="shared" si="6"/>
        <v>#REF!</v>
      </c>
      <c r="N16" s="101" t="e">
        <f t="shared" si="7"/>
        <v>#REF!</v>
      </c>
      <c r="O16" s="101" t="e">
        <f t="shared" si="8"/>
        <v>#REF!</v>
      </c>
      <c r="P16" s="135" t="e">
        <f t="shared" si="9"/>
        <v>#REF!</v>
      </c>
      <c r="Q16" s="101" t="e">
        <f t="shared" si="10"/>
        <v>#REF!</v>
      </c>
      <c r="R16" s="101" t="e">
        <f t="shared" si="11"/>
        <v>#REF!</v>
      </c>
      <c r="S16" s="101" t="e">
        <f t="shared" si="12"/>
        <v>#REF!</v>
      </c>
      <c r="T16" s="101" t="e">
        <f t="shared" si="13"/>
        <v>#REF!</v>
      </c>
      <c r="U16" s="135" t="e">
        <f t="shared" si="14"/>
        <v>#REF!</v>
      </c>
    </row>
    <row r="17" spans="1:21" x14ac:dyDescent="0.2">
      <c r="A17" s="134">
        <v>2373</v>
      </c>
      <c r="B17" s="101">
        <v>5</v>
      </c>
      <c r="C17" s="101" t="e">
        <f t="shared" si="19"/>
        <v>#REF!</v>
      </c>
      <c r="D17" s="101" t="e">
        <f t="shared" si="15"/>
        <v>#REF!</v>
      </c>
      <c r="E17" s="101" t="e">
        <f t="shared" si="16"/>
        <v>#REF!</v>
      </c>
      <c r="F17" s="101" t="e">
        <f t="shared" si="17"/>
        <v>#REF!</v>
      </c>
      <c r="G17" s="135" t="e">
        <f t="shared" si="18"/>
        <v>#REF!</v>
      </c>
      <c r="J17" s="134">
        <v>7015</v>
      </c>
      <c r="K17" s="101">
        <v>5</v>
      </c>
      <c r="L17" s="101" t="e">
        <f t="shared" si="5"/>
        <v>#REF!</v>
      </c>
      <c r="M17" s="101" t="e">
        <f t="shared" si="6"/>
        <v>#REF!</v>
      </c>
      <c r="N17" s="101" t="e">
        <f t="shared" si="7"/>
        <v>#REF!</v>
      </c>
      <c r="O17" s="101" t="e">
        <f t="shared" si="8"/>
        <v>#REF!</v>
      </c>
      <c r="P17" s="135" t="e">
        <f t="shared" si="9"/>
        <v>#REF!</v>
      </c>
      <c r="Q17" s="101" t="e">
        <f t="shared" si="10"/>
        <v>#REF!</v>
      </c>
      <c r="R17" s="101" t="e">
        <f t="shared" si="11"/>
        <v>#REF!</v>
      </c>
      <c r="S17" s="101" t="e">
        <f t="shared" si="12"/>
        <v>#REF!</v>
      </c>
      <c r="T17" s="101" t="e">
        <f t="shared" si="13"/>
        <v>#REF!</v>
      </c>
      <c r="U17" s="135" t="e">
        <f t="shared" si="14"/>
        <v>#REF!</v>
      </c>
    </row>
    <row r="18" spans="1:21" x14ac:dyDescent="0.2">
      <c r="A18" s="134">
        <v>2374</v>
      </c>
      <c r="B18" s="101">
        <v>5</v>
      </c>
      <c r="C18" s="101" t="e">
        <f t="shared" si="19"/>
        <v>#REF!</v>
      </c>
      <c r="D18" s="101" t="e">
        <f t="shared" si="15"/>
        <v>#REF!</v>
      </c>
      <c r="E18" s="101" t="e">
        <f t="shared" si="16"/>
        <v>#REF!</v>
      </c>
      <c r="F18" s="101" t="e">
        <f t="shared" si="17"/>
        <v>#REF!</v>
      </c>
      <c r="G18" s="135" t="e">
        <f t="shared" si="18"/>
        <v>#REF!</v>
      </c>
      <c r="J18" s="134">
        <v>7016</v>
      </c>
      <c r="K18" s="101">
        <v>5</v>
      </c>
      <c r="L18" s="101" t="e">
        <f t="shared" si="5"/>
        <v>#REF!</v>
      </c>
      <c r="M18" s="101" t="e">
        <f t="shared" si="6"/>
        <v>#REF!</v>
      </c>
      <c r="N18" s="101" t="e">
        <f t="shared" si="7"/>
        <v>#REF!</v>
      </c>
      <c r="O18" s="101" t="e">
        <f t="shared" si="8"/>
        <v>#REF!</v>
      </c>
      <c r="P18" s="135" t="e">
        <f t="shared" si="9"/>
        <v>#REF!</v>
      </c>
      <c r="Q18" s="101" t="e">
        <f t="shared" si="10"/>
        <v>#REF!</v>
      </c>
      <c r="R18" s="101" t="e">
        <f t="shared" si="11"/>
        <v>#REF!</v>
      </c>
      <c r="S18" s="101" t="e">
        <f t="shared" si="12"/>
        <v>#REF!</v>
      </c>
      <c r="T18" s="101" t="e">
        <f t="shared" si="13"/>
        <v>#REF!</v>
      </c>
      <c r="U18" s="135" t="e">
        <f t="shared" si="14"/>
        <v>#REF!</v>
      </c>
    </row>
    <row r="19" spans="1:21" x14ac:dyDescent="0.2">
      <c r="A19" s="134">
        <v>2375</v>
      </c>
      <c r="B19" s="101">
        <v>5</v>
      </c>
      <c r="C19" s="101" t="e">
        <f t="shared" si="19"/>
        <v>#REF!</v>
      </c>
      <c r="D19" s="101" t="e">
        <f t="shared" si="15"/>
        <v>#REF!</v>
      </c>
      <c r="E19" s="101" t="e">
        <f t="shared" si="16"/>
        <v>#REF!</v>
      </c>
      <c r="F19" s="101" t="e">
        <f t="shared" si="17"/>
        <v>#REF!</v>
      </c>
      <c r="G19" s="135" t="e">
        <f t="shared" si="18"/>
        <v>#REF!</v>
      </c>
      <c r="J19" s="134">
        <v>7017</v>
      </c>
      <c r="K19" s="101">
        <v>5</v>
      </c>
      <c r="L19" s="101" t="e">
        <f t="shared" si="5"/>
        <v>#REF!</v>
      </c>
      <c r="M19" s="101" t="e">
        <f t="shared" si="6"/>
        <v>#REF!</v>
      </c>
      <c r="N19" s="101" t="e">
        <f t="shared" si="7"/>
        <v>#REF!</v>
      </c>
      <c r="O19" s="101" t="e">
        <f t="shared" si="8"/>
        <v>#REF!</v>
      </c>
      <c r="P19" s="135" t="e">
        <f t="shared" si="9"/>
        <v>#REF!</v>
      </c>
      <c r="Q19" s="101" t="e">
        <f t="shared" si="10"/>
        <v>#REF!</v>
      </c>
      <c r="R19" s="101" t="e">
        <f t="shared" si="11"/>
        <v>#REF!</v>
      </c>
      <c r="S19" s="101" t="e">
        <f t="shared" si="12"/>
        <v>#REF!</v>
      </c>
      <c r="T19" s="101" t="e">
        <f t="shared" si="13"/>
        <v>#REF!</v>
      </c>
      <c r="U19" s="135" t="e">
        <f t="shared" si="14"/>
        <v>#REF!</v>
      </c>
    </row>
    <row r="20" spans="1:21" x14ac:dyDescent="0.2">
      <c r="A20" s="134">
        <v>2376</v>
      </c>
      <c r="B20" s="101">
        <v>5</v>
      </c>
      <c r="C20" s="101" t="e">
        <f t="shared" si="19"/>
        <v>#REF!</v>
      </c>
      <c r="D20" s="101" t="e">
        <f t="shared" si="15"/>
        <v>#REF!</v>
      </c>
      <c r="E20" s="101" t="e">
        <f t="shared" si="16"/>
        <v>#REF!</v>
      </c>
      <c r="F20" s="101" t="e">
        <f t="shared" si="17"/>
        <v>#REF!</v>
      </c>
      <c r="G20" s="135" t="e">
        <f t="shared" si="18"/>
        <v>#REF!</v>
      </c>
      <c r="J20" s="134">
        <v>7018</v>
      </c>
      <c r="K20" s="101">
        <v>5</v>
      </c>
      <c r="L20" s="101" t="e">
        <f t="shared" si="5"/>
        <v>#REF!</v>
      </c>
      <c r="M20" s="101" t="e">
        <f t="shared" si="6"/>
        <v>#REF!</v>
      </c>
      <c r="N20" s="101" t="e">
        <f t="shared" si="7"/>
        <v>#REF!</v>
      </c>
      <c r="O20" s="101" t="e">
        <f t="shared" si="8"/>
        <v>#REF!</v>
      </c>
      <c r="P20" s="135" t="e">
        <f t="shared" si="9"/>
        <v>#REF!</v>
      </c>
      <c r="Q20" s="101" t="e">
        <f t="shared" si="10"/>
        <v>#REF!</v>
      </c>
      <c r="R20" s="101" t="e">
        <f t="shared" si="11"/>
        <v>#REF!</v>
      </c>
      <c r="S20" s="101" t="e">
        <f t="shared" si="12"/>
        <v>#REF!</v>
      </c>
      <c r="T20" s="101" t="e">
        <f t="shared" si="13"/>
        <v>#REF!</v>
      </c>
      <c r="U20" s="135" t="e">
        <f t="shared" si="14"/>
        <v>#REF!</v>
      </c>
    </row>
    <row r="21" spans="1:21" ht="13.5" thickBot="1" x14ac:dyDescent="0.25">
      <c r="A21" s="134">
        <v>2377</v>
      </c>
      <c r="B21" s="101">
        <v>5</v>
      </c>
      <c r="C21" s="101" t="e">
        <f t="shared" si="19"/>
        <v>#REF!</v>
      </c>
      <c r="D21" s="101" t="e">
        <f t="shared" si="15"/>
        <v>#REF!</v>
      </c>
      <c r="E21" s="101" t="e">
        <f t="shared" si="16"/>
        <v>#REF!</v>
      </c>
      <c r="F21" s="101" t="e">
        <f t="shared" si="17"/>
        <v>#REF!</v>
      </c>
      <c r="G21" s="135" t="e">
        <f t="shared" si="18"/>
        <v>#REF!</v>
      </c>
      <c r="J21" s="134">
        <v>7019</v>
      </c>
      <c r="K21" s="101">
        <v>5</v>
      </c>
      <c r="L21" s="101" t="e">
        <f t="shared" si="5"/>
        <v>#REF!</v>
      </c>
      <c r="M21" s="101" t="e">
        <f t="shared" si="6"/>
        <v>#REF!</v>
      </c>
      <c r="N21" s="101" t="e">
        <f t="shared" si="7"/>
        <v>#REF!</v>
      </c>
      <c r="O21" s="101" t="e">
        <f t="shared" si="8"/>
        <v>#REF!</v>
      </c>
      <c r="P21" s="135" t="e">
        <f t="shared" si="9"/>
        <v>#REF!</v>
      </c>
      <c r="Q21" s="101" t="e">
        <f t="shared" si="10"/>
        <v>#REF!</v>
      </c>
      <c r="R21" s="101" t="e">
        <f t="shared" si="11"/>
        <v>#REF!</v>
      </c>
      <c r="S21" s="101" t="e">
        <f t="shared" si="12"/>
        <v>#REF!</v>
      </c>
      <c r="T21" s="101" t="e">
        <f t="shared" si="13"/>
        <v>#REF!</v>
      </c>
      <c r="U21" s="135" t="e">
        <f t="shared" si="14"/>
        <v>#REF!</v>
      </c>
    </row>
    <row r="22" spans="1:21" ht="13.5" thickBot="1" x14ac:dyDescent="0.25">
      <c r="A22" s="149" t="s">
        <v>223</v>
      </c>
      <c r="B22" s="150"/>
      <c r="C22" s="144" t="e">
        <f>SUM(C15:C21)</f>
        <v>#REF!</v>
      </c>
      <c r="D22" s="144" t="e">
        <f>SUM(D15:D21)</f>
        <v>#REF!</v>
      </c>
      <c r="E22" s="144" t="e">
        <f>SUM(E15:E21)</f>
        <v>#REF!</v>
      </c>
      <c r="F22" s="144" t="e">
        <f>SUM(F15:F21)</f>
        <v>#REF!</v>
      </c>
      <c r="G22" s="145" t="e">
        <f>SUM(G15:G21)</f>
        <v>#REF!</v>
      </c>
      <c r="J22" s="134">
        <v>7020</v>
      </c>
      <c r="K22" s="101">
        <v>5</v>
      </c>
      <c r="L22" s="101" t="e">
        <f t="shared" si="5"/>
        <v>#REF!</v>
      </c>
      <c r="M22" s="101" t="e">
        <f t="shared" si="6"/>
        <v>#REF!</v>
      </c>
      <c r="N22" s="101" t="e">
        <f t="shared" si="7"/>
        <v>#REF!</v>
      </c>
      <c r="O22" s="101" t="e">
        <f t="shared" si="8"/>
        <v>#REF!</v>
      </c>
      <c r="P22" s="135" t="e">
        <f t="shared" si="9"/>
        <v>#REF!</v>
      </c>
      <c r="Q22" s="101" t="e">
        <f t="shared" si="10"/>
        <v>#REF!</v>
      </c>
      <c r="R22" s="101" t="e">
        <f t="shared" si="11"/>
        <v>#REF!</v>
      </c>
      <c r="S22" s="101" t="e">
        <f t="shared" si="12"/>
        <v>#REF!</v>
      </c>
      <c r="T22" s="101" t="e">
        <f t="shared" si="13"/>
        <v>#REF!</v>
      </c>
      <c r="U22" s="135" t="e">
        <f t="shared" si="14"/>
        <v>#REF!</v>
      </c>
    </row>
    <row r="23" spans="1:21" ht="13.5" thickBot="1" x14ac:dyDescent="0.25">
      <c r="J23" s="134">
        <v>7021</v>
      </c>
      <c r="K23" s="101">
        <v>5</v>
      </c>
      <c r="L23" s="101" t="e">
        <f t="shared" si="5"/>
        <v>#REF!</v>
      </c>
      <c r="M23" s="101" t="e">
        <f t="shared" si="6"/>
        <v>#REF!</v>
      </c>
      <c r="N23" s="101" t="e">
        <f t="shared" si="7"/>
        <v>#REF!</v>
      </c>
      <c r="O23" s="101" t="e">
        <f t="shared" si="8"/>
        <v>#REF!</v>
      </c>
      <c r="P23" s="135" t="e">
        <f t="shared" si="9"/>
        <v>#REF!</v>
      </c>
      <c r="Q23" s="101" t="e">
        <f t="shared" si="10"/>
        <v>#REF!</v>
      </c>
      <c r="R23" s="101" t="e">
        <f t="shared" si="11"/>
        <v>#REF!</v>
      </c>
      <c r="S23" s="101" t="e">
        <f t="shared" si="12"/>
        <v>#REF!</v>
      </c>
      <c r="T23" s="101" t="e">
        <f t="shared" si="13"/>
        <v>#REF!</v>
      </c>
      <c r="U23" s="135" t="e">
        <f t="shared" si="14"/>
        <v>#REF!</v>
      </c>
    </row>
    <row r="24" spans="1:21" ht="12.75" customHeight="1" x14ac:dyDescent="0.2">
      <c r="A24" s="151" t="s">
        <v>154</v>
      </c>
      <c r="B24" s="152"/>
      <c r="C24" s="152"/>
      <c r="D24" s="152"/>
      <c r="E24" s="152"/>
      <c r="F24" s="152"/>
      <c r="G24" s="153"/>
      <c r="J24" s="134">
        <v>7022</v>
      </c>
      <c r="K24" s="101">
        <v>5</v>
      </c>
      <c r="L24" s="101" t="e">
        <f t="shared" si="5"/>
        <v>#REF!</v>
      </c>
      <c r="M24" s="101" t="e">
        <f t="shared" si="6"/>
        <v>#REF!</v>
      </c>
      <c r="N24" s="101" t="e">
        <f t="shared" si="7"/>
        <v>#REF!</v>
      </c>
      <c r="O24" s="101" t="e">
        <f t="shared" si="8"/>
        <v>#REF!</v>
      </c>
      <c r="P24" s="135" t="e">
        <f t="shared" si="9"/>
        <v>#REF!</v>
      </c>
      <c r="Q24" s="101" t="e">
        <f t="shared" si="10"/>
        <v>#REF!</v>
      </c>
      <c r="R24" s="101" t="e">
        <f t="shared" si="11"/>
        <v>#REF!</v>
      </c>
      <c r="S24" s="101" t="e">
        <f t="shared" si="12"/>
        <v>#REF!</v>
      </c>
      <c r="T24" s="101" t="e">
        <f t="shared" si="13"/>
        <v>#REF!</v>
      </c>
      <c r="U24" s="135" t="e">
        <f t="shared" si="14"/>
        <v>#REF!</v>
      </c>
    </row>
    <row r="25" spans="1:21" x14ac:dyDescent="0.2">
      <c r="A25" s="131" t="s">
        <v>216</v>
      </c>
      <c r="B25" s="132" t="s">
        <v>217</v>
      </c>
      <c r="C25" s="132"/>
      <c r="D25" s="132"/>
      <c r="E25" s="132" t="s">
        <v>220</v>
      </c>
      <c r="F25" s="132" t="s">
        <v>221</v>
      </c>
      <c r="G25" s="133" t="s">
        <v>222</v>
      </c>
      <c r="J25" s="134">
        <v>7023</v>
      </c>
      <c r="K25" s="101">
        <v>5</v>
      </c>
      <c r="L25" s="101" t="e">
        <f t="shared" si="5"/>
        <v>#REF!</v>
      </c>
      <c r="M25" s="101" t="e">
        <f t="shared" si="6"/>
        <v>#REF!</v>
      </c>
      <c r="N25" s="101" t="e">
        <f t="shared" si="7"/>
        <v>#REF!</v>
      </c>
      <c r="O25" s="101" t="e">
        <f t="shared" si="8"/>
        <v>#REF!</v>
      </c>
      <c r="P25" s="135" t="e">
        <f t="shared" si="9"/>
        <v>#REF!</v>
      </c>
      <c r="Q25" s="101" t="e">
        <f t="shared" si="10"/>
        <v>#REF!</v>
      </c>
      <c r="R25" s="101" t="e">
        <f t="shared" si="11"/>
        <v>#REF!</v>
      </c>
      <c r="S25" s="101" t="e">
        <f t="shared" si="12"/>
        <v>#REF!</v>
      </c>
      <c r="T25" s="101" t="e">
        <f t="shared" si="13"/>
        <v>#REF!</v>
      </c>
      <c r="U25" s="135" t="e">
        <f t="shared" si="14"/>
        <v>#REF!</v>
      </c>
    </row>
    <row r="26" spans="1:21" x14ac:dyDescent="0.2">
      <c r="A26" s="134">
        <v>2371</v>
      </c>
      <c r="B26" s="101">
        <v>5</v>
      </c>
      <c r="C26" s="101" t="e">
        <f t="shared" ref="C26:C32" si="20">IF(ISNA(VLOOKUP($A26,Jahr_0,$B26,FALSE))=TRUE,0,VLOOKUP($A26,Jahr_0,$B26,FALSE))</f>
        <v>#REF!</v>
      </c>
      <c r="D26" s="101" t="e">
        <f t="shared" ref="D26:D32" si="21">IF(ISNA(VLOOKUP($A26,Jahr_1,$B26,FALSE))=TRUE,0,VLOOKUP($A26,Jahr_1,$B26,FALSE))</f>
        <v>#REF!</v>
      </c>
      <c r="E26" s="101" t="e">
        <f t="shared" ref="E26:E32" si="22">IF(ISNA(VLOOKUP($A26,Jahr_2,$B26,FALSE))=TRUE,0,VLOOKUP($A26,Jahr_2,$B26,FALSE))</f>
        <v>#REF!</v>
      </c>
      <c r="F26" s="101" t="e">
        <f t="shared" ref="F26:F32" si="23">IF(ISNA(VLOOKUP($A26,Jahr_3,$B26,FALSE))=TRUE,0,VLOOKUP($A26,Jahr_3,$B26,FALSE))</f>
        <v>#REF!</v>
      </c>
      <c r="G26" s="135" t="e">
        <f t="shared" ref="G26:G32" si="24">IF(ISNA(VLOOKUP($A26,Jahr_4,$B26,FALSE))=TRUE,0,VLOOKUP($A26,Jahr_4,$B26,FALSE))</f>
        <v>#REF!</v>
      </c>
      <c r="J26" s="134">
        <v>7024</v>
      </c>
      <c r="K26" s="101">
        <v>5</v>
      </c>
      <c r="L26" s="101" t="e">
        <f t="shared" si="5"/>
        <v>#REF!</v>
      </c>
      <c r="M26" s="101" t="e">
        <f t="shared" si="6"/>
        <v>#REF!</v>
      </c>
      <c r="N26" s="101" t="e">
        <f t="shared" si="7"/>
        <v>#REF!</v>
      </c>
      <c r="O26" s="101" t="e">
        <f t="shared" si="8"/>
        <v>#REF!</v>
      </c>
      <c r="P26" s="135" t="e">
        <f t="shared" si="9"/>
        <v>#REF!</v>
      </c>
      <c r="Q26" s="101" t="e">
        <f t="shared" si="10"/>
        <v>#REF!</v>
      </c>
      <c r="R26" s="101" t="e">
        <f t="shared" si="11"/>
        <v>#REF!</v>
      </c>
      <c r="S26" s="101" t="e">
        <f t="shared" si="12"/>
        <v>#REF!</v>
      </c>
      <c r="T26" s="101" t="e">
        <f t="shared" si="13"/>
        <v>#REF!</v>
      </c>
      <c r="U26" s="135" t="e">
        <f t="shared" si="14"/>
        <v>#REF!</v>
      </c>
    </row>
    <row r="27" spans="1:21" x14ac:dyDescent="0.2">
      <c r="A27" s="134">
        <v>2372</v>
      </c>
      <c r="B27" s="101">
        <v>5</v>
      </c>
      <c r="C27" s="101" t="e">
        <f t="shared" si="20"/>
        <v>#REF!</v>
      </c>
      <c r="D27" s="101" t="e">
        <f t="shared" si="21"/>
        <v>#REF!</v>
      </c>
      <c r="E27" s="101" t="e">
        <f t="shared" si="22"/>
        <v>#REF!</v>
      </c>
      <c r="F27" s="101" t="e">
        <f t="shared" si="23"/>
        <v>#REF!</v>
      </c>
      <c r="G27" s="135" t="e">
        <f t="shared" si="24"/>
        <v>#REF!</v>
      </c>
      <c r="J27" s="134">
        <v>7025</v>
      </c>
      <c r="K27" s="101">
        <v>5</v>
      </c>
      <c r="L27" s="101" t="e">
        <f t="shared" si="5"/>
        <v>#REF!</v>
      </c>
      <c r="M27" s="101" t="e">
        <f t="shared" si="6"/>
        <v>#REF!</v>
      </c>
      <c r="N27" s="101" t="e">
        <f t="shared" si="7"/>
        <v>#REF!</v>
      </c>
      <c r="O27" s="101" t="e">
        <f t="shared" si="8"/>
        <v>#REF!</v>
      </c>
      <c r="P27" s="135" t="e">
        <f t="shared" si="9"/>
        <v>#REF!</v>
      </c>
      <c r="Q27" s="101" t="e">
        <f t="shared" si="10"/>
        <v>#REF!</v>
      </c>
      <c r="R27" s="101" t="e">
        <f t="shared" si="11"/>
        <v>#REF!</v>
      </c>
      <c r="S27" s="101" t="e">
        <f t="shared" si="12"/>
        <v>#REF!</v>
      </c>
      <c r="T27" s="101" t="e">
        <f t="shared" si="13"/>
        <v>#REF!</v>
      </c>
      <c r="U27" s="135" t="e">
        <f t="shared" si="14"/>
        <v>#REF!</v>
      </c>
    </row>
    <row r="28" spans="1:21" x14ac:dyDescent="0.2">
      <c r="A28" s="134">
        <v>2373</v>
      </c>
      <c r="B28" s="101">
        <v>5</v>
      </c>
      <c r="C28" s="101" t="e">
        <f t="shared" si="20"/>
        <v>#REF!</v>
      </c>
      <c r="D28" s="101" t="e">
        <f t="shared" si="21"/>
        <v>#REF!</v>
      </c>
      <c r="E28" s="101" t="e">
        <f t="shared" si="22"/>
        <v>#REF!</v>
      </c>
      <c r="F28" s="101" t="e">
        <f t="shared" si="23"/>
        <v>#REF!</v>
      </c>
      <c r="G28" s="135" t="e">
        <f t="shared" si="24"/>
        <v>#REF!</v>
      </c>
      <c r="J28" s="134">
        <v>7026</v>
      </c>
      <c r="K28" s="101">
        <v>5</v>
      </c>
      <c r="L28" s="101" t="e">
        <f t="shared" si="5"/>
        <v>#REF!</v>
      </c>
      <c r="M28" s="101" t="e">
        <f t="shared" si="6"/>
        <v>#REF!</v>
      </c>
      <c r="N28" s="101" t="e">
        <f t="shared" si="7"/>
        <v>#REF!</v>
      </c>
      <c r="O28" s="101" t="e">
        <f t="shared" si="8"/>
        <v>#REF!</v>
      </c>
      <c r="P28" s="135" t="e">
        <f t="shared" si="9"/>
        <v>#REF!</v>
      </c>
      <c r="Q28" s="101" t="e">
        <f t="shared" si="10"/>
        <v>#REF!</v>
      </c>
      <c r="R28" s="101" t="e">
        <f t="shared" si="11"/>
        <v>#REF!</v>
      </c>
      <c r="S28" s="101" t="e">
        <f t="shared" si="12"/>
        <v>#REF!</v>
      </c>
      <c r="T28" s="101" t="e">
        <f t="shared" si="13"/>
        <v>#REF!</v>
      </c>
      <c r="U28" s="135" t="e">
        <f t="shared" si="14"/>
        <v>#REF!</v>
      </c>
    </row>
    <row r="29" spans="1:21" x14ac:dyDescent="0.2">
      <c r="A29" s="134">
        <v>2374</v>
      </c>
      <c r="B29" s="101">
        <v>5</v>
      </c>
      <c r="C29" s="101" t="e">
        <f t="shared" si="20"/>
        <v>#REF!</v>
      </c>
      <c r="D29" s="101" t="e">
        <f t="shared" si="21"/>
        <v>#REF!</v>
      </c>
      <c r="E29" s="101" t="e">
        <f t="shared" si="22"/>
        <v>#REF!</v>
      </c>
      <c r="F29" s="101" t="e">
        <f t="shared" si="23"/>
        <v>#REF!</v>
      </c>
      <c r="G29" s="135" t="e">
        <f t="shared" si="24"/>
        <v>#REF!</v>
      </c>
      <c r="J29" s="134">
        <v>7027</v>
      </c>
      <c r="K29" s="101">
        <v>5</v>
      </c>
      <c r="L29" s="101" t="e">
        <f t="shared" si="5"/>
        <v>#REF!</v>
      </c>
      <c r="M29" s="101" t="e">
        <f t="shared" si="6"/>
        <v>#REF!</v>
      </c>
      <c r="N29" s="101" t="e">
        <f t="shared" si="7"/>
        <v>#REF!</v>
      </c>
      <c r="O29" s="101" t="e">
        <f t="shared" si="8"/>
        <v>#REF!</v>
      </c>
      <c r="P29" s="135" t="e">
        <f t="shared" si="9"/>
        <v>#REF!</v>
      </c>
      <c r="Q29" s="101" t="e">
        <f t="shared" si="10"/>
        <v>#REF!</v>
      </c>
      <c r="R29" s="101" t="e">
        <f t="shared" si="11"/>
        <v>#REF!</v>
      </c>
      <c r="S29" s="101" t="e">
        <f t="shared" si="12"/>
        <v>#REF!</v>
      </c>
      <c r="T29" s="101" t="e">
        <f t="shared" si="13"/>
        <v>#REF!</v>
      </c>
      <c r="U29" s="135" t="e">
        <f t="shared" si="14"/>
        <v>#REF!</v>
      </c>
    </row>
    <row r="30" spans="1:21" x14ac:dyDescent="0.2">
      <c r="A30" s="134">
        <v>2375</v>
      </c>
      <c r="B30" s="101">
        <v>5</v>
      </c>
      <c r="C30" s="101" t="e">
        <f t="shared" si="20"/>
        <v>#REF!</v>
      </c>
      <c r="D30" s="101" t="e">
        <f t="shared" si="21"/>
        <v>#REF!</v>
      </c>
      <c r="E30" s="101" t="e">
        <f t="shared" si="22"/>
        <v>#REF!</v>
      </c>
      <c r="F30" s="101" t="e">
        <f t="shared" si="23"/>
        <v>#REF!</v>
      </c>
      <c r="G30" s="135" t="e">
        <f t="shared" si="24"/>
        <v>#REF!</v>
      </c>
      <c r="J30" s="134">
        <v>7028</v>
      </c>
      <c r="K30" s="101">
        <v>5</v>
      </c>
      <c r="L30" s="101" t="e">
        <f t="shared" si="5"/>
        <v>#REF!</v>
      </c>
      <c r="M30" s="101" t="e">
        <f t="shared" si="6"/>
        <v>#REF!</v>
      </c>
      <c r="N30" s="101" t="e">
        <f t="shared" si="7"/>
        <v>#REF!</v>
      </c>
      <c r="O30" s="101" t="e">
        <f t="shared" si="8"/>
        <v>#REF!</v>
      </c>
      <c r="P30" s="135" t="e">
        <f t="shared" si="9"/>
        <v>#REF!</v>
      </c>
      <c r="Q30" s="101" t="e">
        <f t="shared" si="10"/>
        <v>#REF!</v>
      </c>
      <c r="R30" s="101" t="e">
        <f t="shared" si="11"/>
        <v>#REF!</v>
      </c>
      <c r="S30" s="101" t="e">
        <f t="shared" si="12"/>
        <v>#REF!</v>
      </c>
      <c r="T30" s="101" t="e">
        <f t="shared" si="13"/>
        <v>#REF!</v>
      </c>
      <c r="U30" s="135" t="e">
        <f t="shared" si="14"/>
        <v>#REF!</v>
      </c>
    </row>
    <row r="31" spans="1:21" x14ac:dyDescent="0.2">
      <c r="A31" s="134">
        <v>2376</v>
      </c>
      <c r="B31" s="101">
        <v>5</v>
      </c>
      <c r="C31" s="101" t="e">
        <f t="shared" si="20"/>
        <v>#REF!</v>
      </c>
      <c r="D31" s="101" t="e">
        <f t="shared" si="21"/>
        <v>#REF!</v>
      </c>
      <c r="E31" s="101" t="e">
        <f t="shared" si="22"/>
        <v>#REF!</v>
      </c>
      <c r="F31" s="101" t="e">
        <f t="shared" si="23"/>
        <v>#REF!</v>
      </c>
      <c r="G31" s="135" t="e">
        <f t="shared" si="24"/>
        <v>#REF!</v>
      </c>
      <c r="J31" s="134">
        <v>7029</v>
      </c>
      <c r="K31" s="101">
        <v>5</v>
      </c>
      <c r="L31" s="101" t="e">
        <f t="shared" si="5"/>
        <v>#REF!</v>
      </c>
      <c r="M31" s="101" t="e">
        <f t="shared" si="6"/>
        <v>#REF!</v>
      </c>
      <c r="N31" s="101" t="e">
        <f t="shared" si="7"/>
        <v>#REF!</v>
      </c>
      <c r="O31" s="101" t="e">
        <f t="shared" si="8"/>
        <v>#REF!</v>
      </c>
      <c r="P31" s="135" t="e">
        <f t="shared" si="9"/>
        <v>#REF!</v>
      </c>
      <c r="Q31" s="101" t="e">
        <f t="shared" si="10"/>
        <v>#REF!</v>
      </c>
      <c r="R31" s="101" t="e">
        <f t="shared" si="11"/>
        <v>#REF!</v>
      </c>
      <c r="S31" s="101" t="e">
        <f t="shared" si="12"/>
        <v>#REF!</v>
      </c>
      <c r="T31" s="101" t="e">
        <f t="shared" si="13"/>
        <v>#REF!</v>
      </c>
      <c r="U31" s="135" t="e">
        <f t="shared" si="14"/>
        <v>#REF!</v>
      </c>
    </row>
    <row r="32" spans="1:21" ht="13.5" thickBot="1" x14ac:dyDescent="0.25">
      <c r="A32" s="140">
        <v>2377</v>
      </c>
      <c r="B32" s="141">
        <v>5</v>
      </c>
      <c r="C32" s="141" t="e">
        <f t="shared" si="20"/>
        <v>#REF!</v>
      </c>
      <c r="D32" s="141" t="e">
        <f t="shared" si="21"/>
        <v>#REF!</v>
      </c>
      <c r="E32" s="141" t="e">
        <f t="shared" si="22"/>
        <v>#REF!</v>
      </c>
      <c r="F32" s="141" t="e">
        <f t="shared" si="23"/>
        <v>#REF!</v>
      </c>
      <c r="G32" s="142" t="e">
        <f t="shared" si="24"/>
        <v>#REF!</v>
      </c>
      <c r="J32" s="134">
        <v>7030</v>
      </c>
      <c r="K32" s="101">
        <v>5</v>
      </c>
      <c r="L32" s="101" t="e">
        <f t="shared" si="5"/>
        <v>#REF!</v>
      </c>
      <c r="M32" s="101" t="e">
        <f t="shared" si="6"/>
        <v>#REF!</v>
      </c>
      <c r="N32" s="101" t="e">
        <f t="shared" si="7"/>
        <v>#REF!</v>
      </c>
      <c r="O32" s="101" t="e">
        <f t="shared" si="8"/>
        <v>#REF!</v>
      </c>
      <c r="P32" s="135" t="e">
        <f t="shared" si="9"/>
        <v>#REF!</v>
      </c>
      <c r="Q32" s="101" t="e">
        <f t="shared" si="10"/>
        <v>#REF!</v>
      </c>
      <c r="R32" s="101" t="e">
        <f t="shared" si="11"/>
        <v>#REF!</v>
      </c>
      <c r="S32" s="101" t="e">
        <f t="shared" si="12"/>
        <v>#REF!</v>
      </c>
      <c r="T32" s="101" t="e">
        <f t="shared" si="13"/>
        <v>#REF!</v>
      </c>
      <c r="U32" s="135" t="e">
        <f t="shared" si="14"/>
        <v>#REF!</v>
      </c>
    </row>
    <row r="33" spans="1:21" ht="13.5" thickBot="1" x14ac:dyDescent="0.25">
      <c r="A33" s="149" t="s">
        <v>223</v>
      </c>
      <c r="B33" s="150"/>
      <c r="C33" s="144" t="e">
        <f>SUM(C26:C32)</f>
        <v>#REF!</v>
      </c>
      <c r="D33" s="144" t="e">
        <f>SUM(D26:D32)</f>
        <v>#REF!</v>
      </c>
      <c r="E33" s="144" t="e">
        <f>SUM(E26:E32)</f>
        <v>#REF!</v>
      </c>
      <c r="F33" s="144" t="e">
        <f>SUM(F26:F32)</f>
        <v>#REF!</v>
      </c>
      <c r="G33" s="145" t="e">
        <f>SUM(G26:G32)</f>
        <v>#REF!</v>
      </c>
      <c r="J33" s="134">
        <v>7031</v>
      </c>
      <c r="K33" s="101">
        <v>5</v>
      </c>
      <c r="L33" s="101" t="e">
        <f t="shared" si="5"/>
        <v>#REF!</v>
      </c>
      <c r="M33" s="101" t="e">
        <f t="shared" si="6"/>
        <v>#REF!</v>
      </c>
      <c r="N33" s="101" t="e">
        <f t="shared" si="7"/>
        <v>#REF!</v>
      </c>
      <c r="O33" s="101" t="e">
        <f t="shared" si="8"/>
        <v>#REF!</v>
      </c>
      <c r="P33" s="135" t="e">
        <f t="shared" si="9"/>
        <v>#REF!</v>
      </c>
      <c r="Q33" s="101" t="e">
        <f t="shared" si="10"/>
        <v>#REF!</v>
      </c>
      <c r="R33" s="101" t="e">
        <f t="shared" si="11"/>
        <v>#REF!</v>
      </c>
      <c r="S33" s="101" t="e">
        <f t="shared" si="12"/>
        <v>#REF!</v>
      </c>
      <c r="T33" s="101" t="e">
        <f t="shared" si="13"/>
        <v>#REF!</v>
      </c>
      <c r="U33" s="135" t="e">
        <f t="shared" si="14"/>
        <v>#REF!</v>
      </c>
    </row>
    <row r="34" spans="1:21" ht="13.5" thickBot="1" x14ac:dyDescent="0.25">
      <c r="J34" s="134">
        <v>7032</v>
      </c>
      <c r="K34" s="101">
        <v>5</v>
      </c>
      <c r="L34" s="101" t="e">
        <f t="shared" si="5"/>
        <v>#REF!</v>
      </c>
      <c r="M34" s="101" t="e">
        <f t="shared" si="6"/>
        <v>#REF!</v>
      </c>
      <c r="N34" s="101" t="e">
        <f t="shared" si="7"/>
        <v>#REF!</v>
      </c>
      <c r="O34" s="101" t="e">
        <f t="shared" si="8"/>
        <v>#REF!</v>
      </c>
      <c r="P34" s="135" t="e">
        <f t="shared" si="9"/>
        <v>#REF!</v>
      </c>
      <c r="Q34" s="101" t="e">
        <f t="shared" si="10"/>
        <v>#REF!</v>
      </c>
      <c r="R34" s="101" t="e">
        <f t="shared" si="11"/>
        <v>#REF!</v>
      </c>
      <c r="S34" s="101" t="e">
        <f t="shared" si="12"/>
        <v>#REF!</v>
      </c>
      <c r="T34" s="101" t="e">
        <f t="shared" si="13"/>
        <v>#REF!</v>
      </c>
      <c r="U34" s="135" t="e">
        <f t="shared" si="14"/>
        <v>#REF!</v>
      </c>
    </row>
    <row r="35" spans="1:21" ht="13.5" thickBot="1" x14ac:dyDescent="0.25">
      <c r="A35" s="125" t="s">
        <v>226</v>
      </c>
      <c r="B35" s="126"/>
      <c r="C35" s="126"/>
      <c r="D35" s="126"/>
      <c r="E35" s="126"/>
      <c r="F35" s="126"/>
      <c r="G35" s="127"/>
      <c r="J35" s="134">
        <v>7033</v>
      </c>
      <c r="K35" s="101">
        <v>5</v>
      </c>
      <c r="L35" s="101" t="e">
        <f t="shared" si="5"/>
        <v>#REF!</v>
      </c>
      <c r="M35" s="101" t="e">
        <f t="shared" si="6"/>
        <v>#REF!</v>
      </c>
      <c r="N35" s="101" t="e">
        <f t="shared" si="7"/>
        <v>#REF!</v>
      </c>
      <c r="O35" s="101" t="e">
        <f t="shared" si="8"/>
        <v>#REF!</v>
      </c>
      <c r="P35" s="135" t="e">
        <f t="shared" si="9"/>
        <v>#REF!</v>
      </c>
      <c r="Q35" s="101" t="e">
        <f t="shared" si="10"/>
        <v>#REF!</v>
      </c>
      <c r="R35" s="101" t="e">
        <f t="shared" si="11"/>
        <v>#REF!</v>
      </c>
      <c r="S35" s="101" t="e">
        <f t="shared" si="12"/>
        <v>#REF!</v>
      </c>
      <c r="T35" s="101" t="e">
        <f t="shared" si="13"/>
        <v>#REF!</v>
      </c>
      <c r="U35" s="135" t="e">
        <f t="shared" si="14"/>
        <v>#REF!</v>
      </c>
    </row>
    <row r="36" spans="1:21" x14ac:dyDescent="0.2">
      <c r="A36" s="131" t="s">
        <v>216</v>
      </c>
      <c r="B36" s="132" t="s">
        <v>217</v>
      </c>
      <c r="C36" s="132" t="s">
        <v>218</v>
      </c>
      <c r="D36" s="132" t="s">
        <v>219</v>
      </c>
      <c r="E36" s="132" t="s">
        <v>220</v>
      </c>
      <c r="F36" s="132" t="s">
        <v>221</v>
      </c>
      <c r="G36" s="133" t="s">
        <v>222</v>
      </c>
      <c r="J36" s="134">
        <v>7034</v>
      </c>
      <c r="K36" s="101">
        <v>5</v>
      </c>
      <c r="L36" s="101" t="e">
        <f t="shared" si="5"/>
        <v>#REF!</v>
      </c>
      <c r="M36" s="101" t="e">
        <f t="shared" si="6"/>
        <v>#REF!</v>
      </c>
      <c r="N36" s="101" t="e">
        <f t="shared" si="7"/>
        <v>#REF!</v>
      </c>
      <c r="O36" s="101" t="e">
        <f t="shared" si="8"/>
        <v>#REF!</v>
      </c>
      <c r="P36" s="135" t="e">
        <f t="shared" si="9"/>
        <v>#REF!</v>
      </c>
      <c r="Q36" s="101" t="e">
        <f t="shared" si="10"/>
        <v>#REF!</v>
      </c>
      <c r="R36" s="101" t="e">
        <f t="shared" si="11"/>
        <v>#REF!</v>
      </c>
      <c r="S36" s="101" t="e">
        <f t="shared" si="12"/>
        <v>#REF!</v>
      </c>
      <c r="T36" s="101" t="e">
        <f t="shared" si="13"/>
        <v>#REF!</v>
      </c>
      <c r="U36" s="135" t="e">
        <f t="shared" si="14"/>
        <v>#REF!</v>
      </c>
    </row>
    <row r="37" spans="1:21" ht="13.5" thickBot="1" x14ac:dyDescent="0.25">
      <c r="A37" s="134">
        <v>1523</v>
      </c>
      <c r="B37" s="101">
        <v>2</v>
      </c>
      <c r="C37" s="101" t="e">
        <f>IF(ISNA(VLOOKUP($A37,Jahr_0,$B37,FALSE))=TRUE,0,VLOOKUP($A37,Jahr_0,$B37,FALSE))</f>
        <v>#REF!</v>
      </c>
      <c r="D37" s="101" t="e">
        <f>IF(ISNA(VLOOKUP($A37,Jahr_1,$B37,FALSE))=TRUE,0,VLOOKUP($A37,Jahr_1,$B37,FALSE))</f>
        <v>#REF!</v>
      </c>
      <c r="E37" s="101" t="e">
        <f>IF(ISNA(VLOOKUP($A37,Jahr_2,$B37,FALSE))=TRUE,0,VLOOKUP($A37,Jahr_2,$B37,FALSE))</f>
        <v>#REF!</v>
      </c>
      <c r="F37" s="101" t="e">
        <f>IF(ISNA(VLOOKUP($A37,Jahr_3,$B37,FALSE))=TRUE,0,VLOOKUP($A37,Jahr_3,$B37,FALSE))</f>
        <v>#REF!</v>
      </c>
      <c r="G37" s="135" t="e">
        <f>IF(ISNA(VLOOKUP($A37,Jahr_4,$B37,FALSE))=TRUE,0,VLOOKUP($A37,Jahr_4,$B37,FALSE))</f>
        <v>#REF!</v>
      </c>
      <c r="I37" s="57" t="s">
        <v>227</v>
      </c>
      <c r="J37" s="140">
        <v>7035</v>
      </c>
      <c r="K37" s="141">
        <v>5</v>
      </c>
      <c r="L37" s="141" t="e">
        <f t="shared" si="5"/>
        <v>#REF!</v>
      </c>
      <c r="M37" s="141" t="e">
        <f t="shared" si="6"/>
        <v>#REF!</v>
      </c>
      <c r="N37" s="141" t="e">
        <f t="shared" si="7"/>
        <v>#REF!</v>
      </c>
      <c r="O37" s="141" t="e">
        <f t="shared" si="8"/>
        <v>#REF!</v>
      </c>
      <c r="P37" s="142" t="e">
        <f t="shared" si="9"/>
        <v>#REF!</v>
      </c>
      <c r="Q37" s="141" t="e">
        <f t="shared" si="10"/>
        <v>#REF!</v>
      </c>
      <c r="R37" s="141" t="e">
        <f t="shared" si="11"/>
        <v>#REF!</v>
      </c>
      <c r="S37" s="141" t="e">
        <f t="shared" si="12"/>
        <v>#REF!</v>
      </c>
      <c r="T37" s="141" t="e">
        <f t="shared" si="13"/>
        <v>#REF!</v>
      </c>
      <c r="U37" s="142" t="e">
        <f t="shared" si="14"/>
        <v>#REF!</v>
      </c>
    </row>
    <row r="38" spans="1:21" x14ac:dyDescent="0.2">
      <c r="A38" s="134">
        <v>1529</v>
      </c>
      <c r="B38" s="101">
        <v>2</v>
      </c>
      <c r="C38" s="101" t="e">
        <f>IF(ISNA(VLOOKUP($A38,Jahr_0,$B38,FALSE))=TRUE,0,VLOOKUP($A38,Jahr_0,$B38,FALSE))</f>
        <v>#REF!</v>
      </c>
      <c r="D38" s="101" t="e">
        <f>IF(ISNA(VLOOKUP($A38,Jahr_1,$B38,FALSE))=TRUE,0,VLOOKUP($A38,Jahr_1,$B38,FALSE))</f>
        <v>#REF!</v>
      </c>
      <c r="E38" s="101" t="e">
        <f>IF(ISNA(VLOOKUP($A38,Jahr_2,$B38,FALSE))=TRUE,0,VLOOKUP($A38,Jahr_2,$B38,FALSE))</f>
        <v>#REF!</v>
      </c>
      <c r="F38" s="101" t="e">
        <f>IF(ISNA(VLOOKUP($A38,Jahr_3,$B38,FALSE))=TRUE,0,VLOOKUP($A38,Jahr_3,$B38,FALSE))</f>
        <v>#REF!</v>
      </c>
      <c r="G38" s="135" t="e">
        <f>IF(ISNA(VLOOKUP($A38,Jahr_4,$B38,FALSE))=TRUE,0,VLOOKUP($A38,Jahr_4,$B38,FALSE))</f>
        <v>#REF!</v>
      </c>
    </row>
    <row r="39" spans="1:21" x14ac:dyDescent="0.2">
      <c r="A39" s="134">
        <v>1524</v>
      </c>
      <c r="B39" s="101">
        <v>2</v>
      </c>
      <c r="C39" s="101" t="e">
        <f>IF(ISNA(VLOOKUP($A39,Jahr_0,$B39,FALSE))=TRUE,0,VLOOKUP($A39,Jahr_0,$B39,FALSE))</f>
        <v>#REF!</v>
      </c>
      <c r="D39" s="101" t="e">
        <f>IF(ISNA(VLOOKUP($A39,Jahr_1,$B39,FALSE))=TRUE,0,VLOOKUP($A39,Jahr_1,$B39,FALSE))</f>
        <v>#REF!</v>
      </c>
      <c r="E39" s="101" t="e">
        <f>IF(ISNA(VLOOKUP($A39,Jahr_2,$B39,FALSE))=TRUE,0,VLOOKUP($A39,Jahr_2,$B39,FALSE))</f>
        <v>#REF!</v>
      </c>
      <c r="F39" s="101" t="e">
        <f>IF(ISNA(VLOOKUP($A39,Jahr_3,$B39,FALSE))=TRUE,0,VLOOKUP($A39,Jahr_3,$B39,FALSE))</f>
        <v>#REF!</v>
      </c>
      <c r="G39" s="135" t="e">
        <f>IF(ISNA(VLOOKUP($A39,Jahr_4,$B39,FALSE))=TRUE,0,VLOOKUP($A39,Jahr_4,$B39,FALSE))</f>
        <v>#REF!</v>
      </c>
    </row>
    <row r="40" spans="1:21" x14ac:dyDescent="0.2">
      <c r="A40" s="134">
        <v>1526</v>
      </c>
      <c r="B40" s="99">
        <v>2</v>
      </c>
      <c r="C40" s="101" t="e">
        <f>IF(ISNA(VLOOKUP($A40,Jahr_0,$B40,FALSE))=TRUE,0,VLOOKUP($A40,Jahr_0,$B40,FALSE))</f>
        <v>#REF!</v>
      </c>
      <c r="D40" s="101" t="e">
        <f>IF(ISNA(VLOOKUP($A40,Jahr_1,$B40,FALSE))=TRUE,0,VLOOKUP($A40,Jahr_1,$B40,FALSE))</f>
        <v>#REF!</v>
      </c>
      <c r="E40" s="101" t="e">
        <f>IF(ISNA(VLOOKUP($A40,Jahr_2,$B40,FALSE))=TRUE,0,VLOOKUP($A40,Jahr_2,$B40,FALSE))</f>
        <v>#REF!</v>
      </c>
      <c r="F40" s="101" t="e">
        <f>IF(ISNA(VLOOKUP($A40,Jahr_3,$B40,FALSE))=TRUE,0,VLOOKUP($A40,Jahr_3,$B40,FALSE))</f>
        <v>#REF!</v>
      </c>
      <c r="G40" s="135" t="e">
        <f>IF(ISNA(VLOOKUP($A40,Jahr_4,$B40,FALSE))=TRUE,0,VLOOKUP($A40,Jahr_4,$B40,FALSE))</f>
        <v>#REF!</v>
      </c>
    </row>
    <row r="41" spans="1:21" ht="13.5" thickBot="1" x14ac:dyDescent="0.25">
      <c r="A41" s="154" t="s">
        <v>228</v>
      </c>
      <c r="B41" s="155"/>
      <c r="C41" s="155"/>
      <c r="D41" s="155"/>
      <c r="E41" s="155"/>
      <c r="F41" s="155"/>
      <c r="G41" s="156"/>
    </row>
    <row r="42" spans="1:21" ht="13.5" thickBot="1" x14ac:dyDescent="0.25">
      <c r="A42" s="149" t="s">
        <v>229</v>
      </c>
      <c r="B42" s="150"/>
      <c r="C42" s="144" t="e">
        <f>(C37+C38-C39-C40)/2</f>
        <v>#REF!</v>
      </c>
      <c r="D42" s="144" t="e">
        <f>(D37+D38-D39-D40)/2</f>
        <v>#REF!</v>
      </c>
      <c r="E42" s="144" t="e">
        <f>(E37+E38-E39-E40)/2</f>
        <v>#REF!</v>
      </c>
      <c r="F42" s="144" t="e">
        <f>(F37+F38-F39-F40)/2</f>
        <v>#REF!</v>
      </c>
      <c r="G42" s="145" t="e">
        <f>(G37+G38-G39-G40)/2</f>
        <v>#REF!</v>
      </c>
    </row>
    <row r="43" spans="1:21" ht="13.5" thickBot="1" x14ac:dyDescent="0.25"/>
    <row r="44" spans="1:21" ht="13.5" thickBot="1" x14ac:dyDescent="0.25">
      <c r="A44" s="125" t="s">
        <v>230</v>
      </c>
      <c r="B44" s="126"/>
      <c r="C44" s="126"/>
      <c r="D44" s="126"/>
      <c r="E44" s="126"/>
      <c r="F44" s="126"/>
      <c r="G44" s="127"/>
    </row>
    <row r="45" spans="1:21" x14ac:dyDescent="0.2">
      <c r="A45" s="131" t="s">
        <v>216</v>
      </c>
      <c r="B45" s="132" t="s">
        <v>217</v>
      </c>
      <c r="C45" s="132" t="s">
        <v>218</v>
      </c>
      <c r="D45" s="132" t="s">
        <v>219</v>
      </c>
      <c r="E45" s="132" t="s">
        <v>220</v>
      </c>
      <c r="F45" s="132" t="s">
        <v>221</v>
      </c>
      <c r="G45" s="133" t="s">
        <v>222</v>
      </c>
    </row>
    <row r="46" spans="1:21" x14ac:dyDescent="0.2">
      <c r="A46" s="134">
        <v>1523</v>
      </c>
      <c r="B46" s="101">
        <v>3</v>
      </c>
      <c r="C46" s="101" t="e">
        <f>IF(ISNA(VLOOKUP($A46,Jahr_0,$B46,FALSE))=TRUE,0,VLOOKUP($A46,Jahr_0,$B46,FALSE))</f>
        <v>#REF!</v>
      </c>
      <c r="D46" s="101" t="e">
        <f>IF(ISNA(VLOOKUP($A46,Jahr_1,$B46,FALSE))=TRUE,0,VLOOKUP($A46,Jahr_1,$B46,FALSE))</f>
        <v>#REF!</v>
      </c>
      <c r="E46" s="101" t="e">
        <f>IF(ISNA(VLOOKUP($A46,Jahr_2,$B46,FALSE))=TRUE,0,VLOOKUP($A46,Jahr_2,$B46,FALSE))</f>
        <v>#REF!</v>
      </c>
      <c r="F46" s="101" t="e">
        <f>IF(ISNA(VLOOKUP($A46,Jahr_3,$B46,FALSE))=TRUE,0,VLOOKUP($A46,Jahr_3,$B46,FALSE))</f>
        <v>#REF!</v>
      </c>
      <c r="G46" s="135" t="e">
        <f>IF(ISNA(VLOOKUP($A46,Jahr_4,$B46,FALSE))=TRUE,0,VLOOKUP($A46,Jahr_4,$B46,FALSE))</f>
        <v>#REF!</v>
      </c>
    </row>
    <row r="47" spans="1:21" x14ac:dyDescent="0.2">
      <c r="A47" s="134">
        <v>1529</v>
      </c>
      <c r="B47" s="101">
        <v>3</v>
      </c>
      <c r="C47" s="101" t="e">
        <f>IF(ISNA(VLOOKUP($A47,Jahr_0,$B47,FALSE))=TRUE,0,VLOOKUP($A47,Jahr_0,$B47,FALSE))</f>
        <v>#REF!</v>
      </c>
      <c r="D47" s="101" t="e">
        <f>IF(ISNA(VLOOKUP($A47,Jahr_1,$B47,FALSE))=TRUE,0,VLOOKUP($A47,Jahr_1,$B47,FALSE))</f>
        <v>#REF!</v>
      </c>
      <c r="E47" s="101" t="e">
        <f>IF(ISNA(VLOOKUP($A47,Jahr_2,$B47,FALSE))=TRUE,0,VLOOKUP($A47,Jahr_2,$B47,FALSE))</f>
        <v>#REF!</v>
      </c>
      <c r="F47" s="101" t="e">
        <f>IF(ISNA(VLOOKUP($A47,Jahr_3,$B47,FALSE))=TRUE,0,VLOOKUP($A47,Jahr_3,$B47,FALSE))</f>
        <v>#REF!</v>
      </c>
      <c r="G47" s="135" t="e">
        <f>IF(ISNA(VLOOKUP($A47,Jahr_4,$B47,FALSE))=TRUE,0,VLOOKUP($A47,Jahr_4,$B47,FALSE))</f>
        <v>#REF!</v>
      </c>
    </row>
    <row r="48" spans="1:21" x14ac:dyDescent="0.2">
      <c r="A48" s="134">
        <v>1524</v>
      </c>
      <c r="B48" s="101">
        <v>3</v>
      </c>
      <c r="C48" s="101" t="e">
        <f>IF(ISNA(VLOOKUP($A48,Jahr_0,$B48,FALSE))=TRUE,0,VLOOKUP($A48,Jahr_0,$B48,FALSE))</f>
        <v>#REF!</v>
      </c>
      <c r="D48" s="101" t="e">
        <f>IF(ISNA(VLOOKUP($A48,Jahr_1,$B48,FALSE))=TRUE,0,VLOOKUP($A48,Jahr_1,$B48,FALSE))</f>
        <v>#REF!</v>
      </c>
      <c r="E48" s="101" t="e">
        <f>IF(ISNA(VLOOKUP($A48,Jahr_2,$B48,FALSE))=TRUE,0,VLOOKUP($A48,Jahr_2,$B48,FALSE))</f>
        <v>#REF!</v>
      </c>
      <c r="F48" s="101" t="e">
        <f>IF(ISNA(VLOOKUP($A48,Jahr_3,$B48,FALSE))=TRUE,0,VLOOKUP($A48,Jahr_3,$B48,FALSE))</f>
        <v>#REF!</v>
      </c>
      <c r="G48" s="135" t="e">
        <f>IF(ISNA(VLOOKUP($A48,Jahr_4,$B48,FALSE))=TRUE,0,VLOOKUP($A48,Jahr_4,$B48,FALSE))</f>
        <v>#REF!</v>
      </c>
    </row>
    <row r="49" spans="1:7" x14ac:dyDescent="0.2">
      <c r="A49" s="134">
        <v>1526</v>
      </c>
      <c r="B49" s="99">
        <v>3</v>
      </c>
      <c r="C49" s="101" t="e">
        <f>IF(ISNA(VLOOKUP($A49,Jahr_0,$B49,FALSE))=TRUE,0,VLOOKUP($A49,Jahr_0,$B49,FALSE))</f>
        <v>#REF!</v>
      </c>
      <c r="D49" s="101" t="e">
        <f>IF(ISNA(VLOOKUP($A49,Jahr_1,$B49,FALSE))=TRUE,0,VLOOKUP($A49,Jahr_1,$B49,FALSE))</f>
        <v>#REF!</v>
      </c>
      <c r="E49" s="101" t="e">
        <f>IF(ISNA(VLOOKUP($A49,Jahr_2,$B49,FALSE))=TRUE,0,VLOOKUP($A49,Jahr_2,$B49,FALSE))</f>
        <v>#REF!</v>
      </c>
      <c r="F49" s="101" t="e">
        <f>IF(ISNA(VLOOKUP($A49,Jahr_3,$B49,FALSE))=TRUE,0,VLOOKUP($A49,Jahr_3,$B49,FALSE))</f>
        <v>#REF!</v>
      </c>
      <c r="G49" s="135" t="e">
        <f>IF(ISNA(VLOOKUP($A49,Jahr_4,$B49,FALSE))=TRUE,0,VLOOKUP($A49,Jahr_4,$B49,FALSE))</f>
        <v>#REF!</v>
      </c>
    </row>
    <row r="50" spans="1:7" ht="13.5" thickBot="1" x14ac:dyDescent="0.25">
      <c r="A50" s="154" t="s">
        <v>231</v>
      </c>
      <c r="B50" s="155"/>
      <c r="C50" s="155"/>
      <c r="D50" s="155"/>
      <c r="E50" s="155"/>
      <c r="F50" s="155"/>
      <c r="G50" s="156"/>
    </row>
    <row r="51" spans="1:7" ht="13.5" thickBot="1" x14ac:dyDescent="0.25">
      <c r="A51" s="143" t="s">
        <v>229</v>
      </c>
      <c r="B51" s="144"/>
      <c r="C51" s="144" t="e">
        <f>(C46+C47-C48-C49)/2</f>
        <v>#REF!</v>
      </c>
      <c r="D51" s="144" t="e">
        <f>(D46+D47-D48-D49)/2</f>
        <v>#REF!</v>
      </c>
      <c r="E51" s="144" t="e">
        <f>(E46+E47-E48-E49)/2</f>
        <v>#REF!</v>
      </c>
      <c r="F51" s="144" t="e">
        <f>(F46+F47-F48-F49)/2</f>
        <v>#REF!</v>
      </c>
      <c r="G51" s="145" t="e">
        <f>(G46+G47-G48-G49)/2</f>
        <v>#REF!</v>
      </c>
    </row>
    <row r="52" spans="1:7" ht="13.5" thickBot="1" x14ac:dyDescent="0.25"/>
    <row r="53" spans="1:7" x14ac:dyDescent="0.2">
      <c r="A53" s="146" t="s">
        <v>232</v>
      </c>
      <c r="B53" s="129"/>
      <c r="C53" s="129"/>
      <c r="D53" s="129"/>
      <c r="E53" s="129"/>
      <c r="F53" s="129"/>
      <c r="G53" s="130"/>
    </row>
    <row r="54" spans="1:7" x14ac:dyDescent="0.2">
      <c r="A54" s="157" t="s">
        <v>233</v>
      </c>
      <c r="B54" s="101"/>
      <c r="C54" s="101"/>
      <c r="D54" s="101"/>
      <c r="E54" s="101"/>
      <c r="F54" s="101"/>
      <c r="G54" s="135"/>
    </row>
    <row r="55" spans="1:7" x14ac:dyDescent="0.2">
      <c r="A55" s="131" t="s">
        <v>216</v>
      </c>
      <c r="B55" s="132" t="s">
        <v>217</v>
      </c>
      <c r="C55" s="132" t="s">
        <v>218</v>
      </c>
      <c r="D55" s="132" t="s">
        <v>219</v>
      </c>
      <c r="E55" s="132" t="s">
        <v>220</v>
      </c>
      <c r="F55" s="132" t="s">
        <v>221</v>
      </c>
      <c r="G55" s="133" t="s">
        <v>222</v>
      </c>
    </row>
    <row r="56" spans="1:7" x14ac:dyDescent="0.2">
      <c r="A56" s="134">
        <v>1439</v>
      </c>
      <c r="B56" s="101">
        <v>2</v>
      </c>
      <c r="C56" s="101" t="e">
        <f>IF(ISNA(VLOOKUP($A56,Jahr_0,$B56,FALSE))=TRUE,0,VLOOKUP($A56,Jahr_0,$B56,FALSE))</f>
        <v>#REF!</v>
      </c>
      <c r="D56" s="101" t="e">
        <f>IF(ISNA(VLOOKUP($A56,Jahr_1,$B56,FALSE))=TRUE,0,VLOOKUP($A56,Jahr_1,$B56,FALSE))</f>
        <v>#REF!</v>
      </c>
      <c r="E56" s="101" t="e">
        <f>IF(ISNA(VLOOKUP($A56,Jahr_2,$B56,FALSE))=TRUE,0,VLOOKUP($A56,Jahr_2,$B56,FALSE))</f>
        <v>#REF!</v>
      </c>
      <c r="F56" s="101" t="e">
        <f>IF(ISNA(VLOOKUP($A56,Jahr_3,$B56,FALSE))=TRUE,0,VLOOKUP($A56,Jahr_3,$B56,FALSE))</f>
        <v>#REF!</v>
      </c>
      <c r="G56" s="135" t="e">
        <f>IF(ISNA(VLOOKUP($A56,Jahr_4,$B56,FALSE))=TRUE,0,VLOOKUP($A56,Jahr_4,$B56,FALSE))</f>
        <v>#REF!</v>
      </c>
    </row>
    <row r="57" spans="1:7" x14ac:dyDescent="0.2">
      <c r="A57" s="134">
        <v>1516</v>
      </c>
      <c r="B57" s="101">
        <v>2</v>
      </c>
      <c r="C57" s="101" t="e">
        <f>IF(ISNA(VLOOKUP($A57,Jahr_0,$B57,FALSE))=TRUE,0,VLOOKUP($A57,Jahr_0,$B57,FALSE))</f>
        <v>#REF!</v>
      </c>
      <c r="D57" s="101" t="e">
        <f>IF(ISNA(VLOOKUP($A57,Jahr_1,$B57,FALSE))=TRUE,0,VLOOKUP($A57,Jahr_1,$B57,FALSE))</f>
        <v>#REF!</v>
      </c>
      <c r="E57" s="101" t="e">
        <f>IF(ISNA(VLOOKUP($A57,Jahr_2,$B57,FALSE))=TRUE,0,VLOOKUP($A57,Jahr_2,$B57,FALSE))</f>
        <v>#REF!</v>
      </c>
      <c r="F57" s="101" t="e">
        <f>IF(ISNA(VLOOKUP($A57,Jahr_3,$B57,FALSE))=TRUE,0,VLOOKUP($A57,Jahr_3,$B57,FALSE))</f>
        <v>#REF!</v>
      </c>
      <c r="G57" s="135" t="e">
        <f>IF(ISNA(VLOOKUP($A57,Jahr_4,$B57,FALSE))=TRUE,0,VLOOKUP($A57,Jahr_4,$B57,FALSE))</f>
        <v>#REF!</v>
      </c>
    </row>
    <row r="58" spans="1:7" x14ac:dyDescent="0.2">
      <c r="A58" s="134">
        <v>1524</v>
      </c>
      <c r="B58" s="101">
        <v>2</v>
      </c>
      <c r="C58" s="101" t="e">
        <f>IF(ISNA(VLOOKUP($A58,Jahr_0,$B58,FALSE))=TRUE,0,VLOOKUP($A58,Jahr_0,$B58,FALSE))</f>
        <v>#REF!</v>
      </c>
      <c r="D58" s="101" t="e">
        <f>IF(ISNA(VLOOKUP($A58,Jahr_1,$B58,FALSE))=TRUE,0,VLOOKUP($A58,Jahr_1,$B58,FALSE))</f>
        <v>#REF!</v>
      </c>
      <c r="E58" s="101" t="e">
        <f>IF(ISNA(VLOOKUP($A58,Jahr_2,$B58,FALSE))=TRUE,0,VLOOKUP($A58,Jahr_2,$B58,FALSE))</f>
        <v>#REF!</v>
      </c>
      <c r="F58" s="101" t="e">
        <f>IF(ISNA(VLOOKUP($A58,Jahr_3,$B58,FALSE))=TRUE,0,VLOOKUP($A58,Jahr_3,$B58,FALSE))</f>
        <v>#REF!</v>
      </c>
      <c r="G58" s="135" t="e">
        <f>IF(ISNA(VLOOKUP($A58,Jahr_4,$B58,FALSE))=TRUE,0,VLOOKUP($A58,Jahr_4,$B58,FALSE))</f>
        <v>#REF!</v>
      </c>
    </row>
    <row r="59" spans="1:7" x14ac:dyDescent="0.2">
      <c r="A59" s="134">
        <v>1219</v>
      </c>
      <c r="B59" s="99">
        <v>2</v>
      </c>
      <c r="C59" s="101" t="e">
        <f>IF(ISNA(VLOOKUP($A59,Jahr_0,$B59,FALSE))=TRUE,0,VLOOKUP($A59,Jahr_0,$B59,FALSE))</f>
        <v>#REF!</v>
      </c>
      <c r="D59" s="101" t="e">
        <f>IF(ISNA(VLOOKUP($A59,Jahr_1,$B59,FALSE))=TRUE,0,VLOOKUP($A59,Jahr_1,$B59,FALSE))</f>
        <v>#REF!</v>
      </c>
      <c r="E59" s="101" t="e">
        <f>IF(ISNA(VLOOKUP($A59,Jahr_2,$B59,FALSE))=TRUE,0,VLOOKUP($A59,Jahr_2,$B59,FALSE))</f>
        <v>#REF!</v>
      </c>
      <c r="F59" s="101" t="e">
        <f>IF(ISNA(VLOOKUP($A59,Jahr_3,$B59,FALSE))=TRUE,0,VLOOKUP($A59,Jahr_3,$B59,FALSE))</f>
        <v>#REF!</v>
      </c>
      <c r="G59" s="135" t="e">
        <f>IF(ISNA(VLOOKUP($A59,Jahr_4,$B59,FALSE))=TRUE,0,VLOOKUP($A59,Jahr_4,$B59,FALSE))</f>
        <v>#REF!</v>
      </c>
    </row>
    <row r="60" spans="1:7" ht="13.5" thickBot="1" x14ac:dyDescent="0.25">
      <c r="A60" s="158" t="s">
        <v>234</v>
      </c>
      <c r="B60" s="159"/>
      <c r="C60" s="159"/>
      <c r="D60" s="159"/>
      <c r="E60" s="159"/>
      <c r="F60" s="159"/>
      <c r="G60" s="160"/>
    </row>
    <row r="61" spans="1:7" ht="13.5" thickBot="1" x14ac:dyDescent="0.25">
      <c r="A61" s="143" t="s">
        <v>229</v>
      </c>
      <c r="B61" s="144"/>
      <c r="C61" s="144" t="e">
        <f>C56+C57+C58-C59</f>
        <v>#REF!</v>
      </c>
      <c r="D61" s="144" t="e">
        <f>D56+D57+D58-D59</f>
        <v>#REF!</v>
      </c>
      <c r="E61" s="144" t="e">
        <f>E56+E57+E58-E59</f>
        <v>#REF!</v>
      </c>
      <c r="F61" s="144" t="e">
        <f>F56+F57+F58-F59</f>
        <v>#REF!</v>
      </c>
      <c r="G61" s="145" t="e">
        <f>G56+G57+G58-G59</f>
        <v>#REF!</v>
      </c>
    </row>
    <row r="62" spans="1:7" ht="13.5" thickBot="1" x14ac:dyDescent="0.25"/>
    <row r="63" spans="1:7" x14ac:dyDescent="0.2">
      <c r="A63" s="146" t="s">
        <v>235</v>
      </c>
      <c r="B63" s="129"/>
      <c r="C63" s="129"/>
      <c r="D63" s="129"/>
      <c r="E63" s="129"/>
      <c r="F63" s="129"/>
      <c r="G63" s="130"/>
    </row>
    <row r="64" spans="1:7" ht="13.5" thickBot="1" x14ac:dyDescent="0.25">
      <c r="A64" s="157" t="s">
        <v>233</v>
      </c>
      <c r="B64" s="101"/>
      <c r="C64" s="101"/>
      <c r="D64" s="101"/>
      <c r="E64" s="101"/>
      <c r="F64" s="101"/>
      <c r="G64" s="135"/>
    </row>
    <row r="65" spans="1:7" x14ac:dyDescent="0.2">
      <c r="A65" s="128" t="s">
        <v>216</v>
      </c>
      <c r="B65" s="147" t="s">
        <v>217</v>
      </c>
      <c r="C65" s="147" t="s">
        <v>218</v>
      </c>
      <c r="D65" s="147" t="s">
        <v>219</v>
      </c>
      <c r="E65" s="147" t="s">
        <v>220</v>
      </c>
      <c r="F65" s="147" t="s">
        <v>221</v>
      </c>
      <c r="G65" s="148" t="s">
        <v>222</v>
      </c>
    </row>
    <row r="66" spans="1:7" x14ac:dyDescent="0.2">
      <c r="A66" s="134">
        <v>1439</v>
      </c>
      <c r="B66" s="101">
        <v>3</v>
      </c>
      <c r="C66" s="101" t="e">
        <f>IF(ISNA(VLOOKUP($A66,Jahr_0,$B66,FALSE))=TRUE,0,VLOOKUP($A66,Jahr_0,$B66,FALSE))</f>
        <v>#REF!</v>
      </c>
      <c r="D66" s="101" t="e">
        <f>IF(ISNA(VLOOKUP($A66,Jahr_1,$B66,FALSE))=TRUE,0,VLOOKUP($A66,Jahr_1,$B66,FALSE))</f>
        <v>#REF!</v>
      </c>
      <c r="E66" s="101" t="e">
        <f>IF(ISNA(VLOOKUP($A66,Jahr_2,$B66,FALSE))=TRUE,0,VLOOKUP($A66,Jahr_2,$B66,FALSE))</f>
        <v>#REF!</v>
      </c>
      <c r="F66" s="101" t="e">
        <f>IF(ISNA(VLOOKUP($A66,Jahr_3,$B66,FALSE))=TRUE,0,VLOOKUP($A66,Jahr_3,$B66,FALSE))</f>
        <v>#REF!</v>
      </c>
      <c r="G66" s="135" t="e">
        <f>IF(ISNA(VLOOKUP($A66,Jahr_4,$B66,FALSE))=TRUE,0,VLOOKUP($A66,Jahr_4,$B66,FALSE))</f>
        <v>#REF!</v>
      </c>
    </row>
    <row r="67" spans="1:7" x14ac:dyDescent="0.2">
      <c r="A67" s="134">
        <v>1516</v>
      </c>
      <c r="B67" s="101">
        <v>3</v>
      </c>
      <c r="C67" s="101" t="e">
        <f>IF(ISNA(VLOOKUP($A67,Jahr_0,$B67,FALSE))=TRUE,0,VLOOKUP($A67,Jahr_0,$B67,FALSE))</f>
        <v>#REF!</v>
      </c>
      <c r="D67" s="101" t="e">
        <f>IF(ISNA(VLOOKUP($A67,Jahr_1,$B67,FALSE))=TRUE,0,VLOOKUP($A67,Jahr_1,$B67,FALSE))</f>
        <v>#REF!</v>
      </c>
      <c r="E67" s="101" t="e">
        <f>IF(ISNA(VLOOKUP($A67,Jahr_2,$B67,FALSE))=TRUE,0,VLOOKUP($A67,Jahr_2,$B67,FALSE))</f>
        <v>#REF!</v>
      </c>
      <c r="F67" s="101" t="e">
        <f>IF(ISNA(VLOOKUP($A67,Jahr_3,$B67,FALSE))=TRUE,0,VLOOKUP($A67,Jahr_3,$B67,FALSE))</f>
        <v>#REF!</v>
      </c>
      <c r="G67" s="135" t="e">
        <f>IF(ISNA(VLOOKUP($A67,Jahr_4,$B67,FALSE))=TRUE,0,VLOOKUP($A67,Jahr_4,$B67,FALSE))</f>
        <v>#REF!</v>
      </c>
    </row>
    <row r="68" spans="1:7" x14ac:dyDescent="0.2">
      <c r="A68" s="134">
        <v>1524</v>
      </c>
      <c r="B68" s="101">
        <v>3</v>
      </c>
      <c r="C68" s="101" t="e">
        <f>IF(ISNA(VLOOKUP($A68,Jahr_0,$B68,FALSE))=TRUE,0,VLOOKUP($A68,Jahr_0,$B68,FALSE))</f>
        <v>#REF!</v>
      </c>
      <c r="D68" s="101" t="e">
        <f>IF(ISNA(VLOOKUP($A68,Jahr_1,$B68,FALSE))=TRUE,0,VLOOKUP($A68,Jahr_1,$B68,FALSE))</f>
        <v>#REF!</v>
      </c>
      <c r="E68" s="101" t="e">
        <f>IF(ISNA(VLOOKUP($A68,Jahr_2,$B68,FALSE))=TRUE,0,VLOOKUP($A68,Jahr_2,$B68,FALSE))</f>
        <v>#REF!</v>
      </c>
      <c r="F68" s="101" t="e">
        <f>IF(ISNA(VLOOKUP($A68,Jahr_3,$B68,FALSE))=TRUE,0,VLOOKUP($A68,Jahr_3,$B68,FALSE))</f>
        <v>#REF!</v>
      </c>
      <c r="G68" s="135" t="e">
        <f>IF(ISNA(VLOOKUP($A68,Jahr_4,$B68,FALSE))=TRUE,0,VLOOKUP($A68,Jahr_4,$B68,FALSE))</f>
        <v>#REF!</v>
      </c>
    </row>
    <row r="69" spans="1:7" x14ac:dyDescent="0.2">
      <c r="A69" s="134">
        <v>1219</v>
      </c>
      <c r="B69" s="99">
        <v>3</v>
      </c>
      <c r="C69" s="101" t="e">
        <f>IF(ISNA(VLOOKUP($A69,Jahr_0,$B69,FALSE))=TRUE,0,VLOOKUP($A69,Jahr_0,$B69,FALSE))</f>
        <v>#REF!</v>
      </c>
      <c r="D69" s="101" t="e">
        <f>IF(ISNA(VLOOKUP($A69,Jahr_1,$B69,FALSE))=TRUE,0,VLOOKUP($A69,Jahr_1,$B69,FALSE))</f>
        <v>#REF!</v>
      </c>
      <c r="E69" s="101" t="e">
        <f>IF(ISNA(VLOOKUP($A69,Jahr_2,$B69,FALSE))=TRUE,0,VLOOKUP($A69,Jahr_2,$B69,FALSE))</f>
        <v>#REF!</v>
      </c>
      <c r="F69" s="101" t="e">
        <f>IF(ISNA(VLOOKUP($A69,Jahr_3,$B69,FALSE))=TRUE,0,VLOOKUP($A69,Jahr_3,$B69,FALSE))</f>
        <v>#REF!</v>
      </c>
      <c r="G69" s="135" t="e">
        <f>IF(ISNA(VLOOKUP($A69,Jahr_4,$B69,FALSE))=TRUE,0,VLOOKUP($A69,Jahr_4,$B69,FALSE))</f>
        <v>#REF!</v>
      </c>
    </row>
    <row r="70" spans="1:7" ht="13.5" thickBot="1" x14ac:dyDescent="0.25">
      <c r="A70" s="158" t="s">
        <v>234</v>
      </c>
      <c r="B70" s="159"/>
      <c r="C70" s="159"/>
      <c r="D70" s="159"/>
      <c r="E70" s="159"/>
      <c r="F70" s="159"/>
      <c r="G70" s="160"/>
    </row>
    <row r="71" spans="1:7" ht="13.5" thickBot="1" x14ac:dyDescent="0.25">
      <c r="A71" s="143" t="s">
        <v>229</v>
      </c>
      <c r="B71" s="144"/>
      <c r="C71" s="144" t="e">
        <f>C66+C67+C68-C69</f>
        <v>#REF!</v>
      </c>
      <c r="D71" s="144" t="e">
        <f>D66+D67+D68-D69</f>
        <v>#REF!</v>
      </c>
      <c r="E71" s="144" t="e">
        <f>E66+E67+E68-E69</f>
        <v>#REF!</v>
      </c>
      <c r="F71" s="144" t="e">
        <f>F66+F67+F68-F69</f>
        <v>#REF!</v>
      </c>
      <c r="G71" s="145" t="e">
        <f>G66+G67+G68-G69</f>
        <v>#REF!</v>
      </c>
    </row>
    <row r="72" spans="1:7" ht="13.5" thickBot="1" x14ac:dyDescent="0.25"/>
    <row r="73" spans="1:7" ht="13.5" customHeight="1" thickBot="1" x14ac:dyDescent="0.25">
      <c r="A73" s="161" t="s">
        <v>181</v>
      </c>
      <c r="B73" s="162"/>
      <c r="C73" s="162"/>
      <c r="D73" s="162"/>
      <c r="E73" s="162"/>
      <c r="F73" s="162"/>
      <c r="G73" s="163"/>
    </row>
    <row r="74" spans="1:7" x14ac:dyDescent="0.2">
      <c r="A74" s="164" t="s">
        <v>216</v>
      </c>
      <c r="B74" s="165" t="s">
        <v>217</v>
      </c>
      <c r="C74" s="165" t="s">
        <v>218</v>
      </c>
      <c r="D74" s="165" t="s">
        <v>219</v>
      </c>
      <c r="E74" s="165" t="s">
        <v>220</v>
      </c>
      <c r="F74" s="165" t="s">
        <v>221</v>
      </c>
      <c r="G74" s="166" t="s">
        <v>222</v>
      </c>
    </row>
    <row r="75" spans="1:7" ht="15" x14ac:dyDescent="0.2">
      <c r="A75" s="167">
        <v>1499</v>
      </c>
      <c r="B75" s="99">
        <v>2</v>
      </c>
      <c r="C75" s="168" t="e">
        <f>IF(ISNA(VLOOKUP($A75,Jahr_0,$B75,FALSE))=TRUE,0,VLOOKUP($A75,Jahr_0,$B75,FALSE))</f>
        <v>#REF!</v>
      </c>
      <c r="D75" s="168" t="e">
        <f>IF(ISNA(VLOOKUP($A75,Jahr_1,$B75,FALSE))=TRUE,0,VLOOKUP($A75,Jahr_1,$B75,FALSE))</f>
        <v>#REF!</v>
      </c>
      <c r="E75" s="168" t="e">
        <f>IF(ISNA(VLOOKUP($A75,Jahr_2,$B75,FALSE))=TRUE,0,VLOOKUP($A75,Jahr_2,$B75,FALSE))</f>
        <v>#REF!</v>
      </c>
      <c r="F75" s="168" t="e">
        <f>IF(ISNA(VLOOKUP($A75,Jahr_3,$B75,FALSE))=TRUE,0,VLOOKUP($A75,Jahr_3,$B75,FALSE))</f>
        <v>#REF!</v>
      </c>
      <c r="G75" s="169" t="e">
        <f>IF(ISNA(VLOOKUP($A75,Jahr_4,$B75,FALSE))=TRUE,0,VLOOKUP($A75,Jahr_4,$B75,FALSE))</f>
        <v>#REF!</v>
      </c>
    </row>
    <row r="76" spans="1:7" x14ac:dyDescent="0.2">
      <c r="A76" s="167">
        <v>1439</v>
      </c>
      <c r="B76" s="99">
        <v>2</v>
      </c>
      <c r="C76" s="99" t="e">
        <f>IF(ISNA(VLOOKUP($A76,Jahr_0,$B76,FALSE))=TRUE,0,VLOOKUP($A76,Jahr_0,$B76,FALSE))</f>
        <v>#REF!</v>
      </c>
      <c r="D76" s="99" t="e">
        <f>IF(ISNA(VLOOKUP($A76,Jahr_1,$B76,FALSE))=TRUE,0,VLOOKUP($A76,Jahr_1,$B76,FALSE))</f>
        <v>#REF!</v>
      </c>
      <c r="E76" s="99" t="e">
        <f>IF(ISNA(VLOOKUP($A76,Jahr_2,$B76,FALSE))=TRUE,0,VLOOKUP($A76,Jahr_2,$B76,FALSE))</f>
        <v>#REF!</v>
      </c>
      <c r="F76" s="99" t="e">
        <f>IF(ISNA(VLOOKUP($A76,Jahr_3,$B76,FALSE))=TRUE,0,VLOOKUP($A76,Jahr_3,$B76,FALSE))</f>
        <v>#REF!</v>
      </c>
      <c r="G76" s="170" t="e">
        <f>IF(ISNA(VLOOKUP($A76,Jahr_4,$B76,FALSE))=TRUE,0,VLOOKUP($A76,Jahr_4,$B76,FALSE))</f>
        <v>#REF!</v>
      </c>
    </row>
    <row r="77" spans="1:7" ht="11.25" customHeight="1" x14ac:dyDescent="0.2">
      <c r="A77" s="167">
        <v>1516</v>
      </c>
      <c r="B77" s="99">
        <v>2</v>
      </c>
      <c r="C77" s="99" t="e">
        <f>IF(ISNA(VLOOKUP($A77,Jahr_0,$B77,FALSE))=TRUE,0,VLOOKUP($A77,Jahr_0,$B77,FALSE))</f>
        <v>#REF!</v>
      </c>
      <c r="D77" s="99" t="e">
        <f>IF(ISNA(VLOOKUP($A77,Jahr_1,$B77,FALSE))=TRUE,0,VLOOKUP($A77,Jahr_1,$B77,FALSE))</f>
        <v>#REF!</v>
      </c>
      <c r="E77" s="99" t="e">
        <f>IF(ISNA(VLOOKUP($A77,Jahr_2,$B77,FALSE))=TRUE,0,VLOOKUP($A77,Jahr_2,$B77,FALSE))</f>
        <v>#REF!</v>
      </c>
      <c r="F77" s="99" t="e">
        <f>IF(ISNA(VLOOKUP($A77,Jahr_3,$B77,FALSE))=TRUE,0,VLOOKUP($A77,Jahr_3,$B77,FALSE))</f>
        <v>#REF!</v>
      </c>
      <c r="G77" s="170" t="e">
        <f>IF(ISNA(VLOOKUP($A77,Jahr_4,$B77,FALSE))=TRUE,0,VLOOKUP($A77,Jahr_4,$B77,FALSE))</f>
        <v>#REF!</v>
      </c>
    </row>
    <row r="78" spans="1:7" ht="13.5" thickBot="1" x14ac:dyDescent="0.25">
      <c r="A78" s="171" t="s">
        <v>236</v>
      </c>
      <c r="B78" s="172"/>
      <c r="C78" s="172"/>
      <c r="D78" s="172"/>
      <c r="E78" s="172"/>
      <c r="F78" s="172"/>
      <c r="G78" s="173"/>
    </row>
    <row r="79" spans="1:7" ht="15.75" thickBot="1" x14ac:dyDescent="0.25">
      <c r="A79" s="143" t="s">
        <v>229</v>
      </c>
      <c r="B79" s="174"/>
      <c r="C79" s="175" t="e">
        <f>MAX(C75:C77)</f>
        <v>#REF!</v>
      </c>
      <c r="D79" s="175" t="e">
        <f>MAX(D75:D77)</f>
        <v>#REF!</v>
      </c>
      <c r="E79" s="175" t="e">
        <f>MAX(E75:E77)</f>
        <v>#REF!</v>
      </c>
      <c r="F79" s="175" t="e">
        <f>MAX(F75:F77)</f>
        <v>#REF!</v>
      </c>
      <c r="G79" s="176" t="e">
        <f>MAX(G75:G77)</f>
        <v>#REF!</v>
      </c>
    </row>
    <row r="80" spans="1:7" ht="13.5" thickBot="1" x14ac:dyDescent="0.25"/>
    <row r="81" spans="1:5" ht="13.5" thickBot="1" x14ac:dyDescent="0.25">
      <c r="A81" s="125" t="s">
        <v>237</v>
      </c>
      <c r="B81" s="138" t="s">
        <v>238</v>
      </c>
      <c r="C81" s="138"/>
      <c r="D81" s="138"/>
      <c r="E81" s="139"/>
    </row>
    <row r="82" spans="1:5" x14ac:dyDescent="0.2">
      <c r="A82" s="157">
        <v>0</v>
      </c>
      <c r="B82" s="177" t="s">
        <v>239</v>
      </c>
      <c r="C82" s="177"/>
      <c r="D82" s="177"/>
      <c r="E82" s="178"/>
    </row>
    <row r="83" spans="1:5" x14ac:dyDescent="0.2">
      <c r="A83" s="134">
        <v>11</v>
      </c>
      <c r="B83" s="1997" t="s">
        <v>240</v>
      </c>
      <c r="C83" s="1992"/>
      <c r="D83" s="1992"/>
      <c r="E83" s="1993"/>
    </row>
    <row r="84" spans="1:5" x14ac:dyDescent="0.2">
      <c r="A84" s="134">
        <v>12</v>
      </c>
      <c r="B84" s="1992" t="s">
        <v>241</v>
      </c>
      <c r="C84" s="1992"/>
      <c r="D84" s="1992"/>
      <c r="E84" s="1993"/>
    </row>
    <row r="85" spans="1:5" x14ac:dyDescent="0.2">
      <c r="A85" s="134"/>
      <c r="B85" s="1992" t="s">
        <v>242</v>
      </c>
      <c r="C85" s="1992"/>
      <c r="D85" s="1992"/>
      <c r="E85" s="1993"/>
    </row>
    <row r="86" spans="1:5" x14ac:dyDescent="0.2">
      <c r="A86" s="134">
        <v>13</v>
      </c>
      <c r="B86" s="1992" t="s">
        <v>241</v>
      </c>
      <c r="C86" s="1992"/>
      <c r="D86" s="1992"/>
      <c r="E86" s="1993"/>
    </row>
    <row r="87" spans="1:5" x14ac:dyDescent="0.2">
      <c r="A87" s="134"/>
      <c r="B87" s="1992" t="s">
        <v>243</v>
      </c>
      <c r="C87" s="1992"/>
      <c r="D87" s="1992"/>
      <c r="E87" s="1993"/>
    </row>
    <row r="88" spans="1:5" x14ac:dyDescent="0.2">
      <c r="A88" s="134">
        <v>14</v>
      </c>
      <c r="B88" s="1997" t="s">
        <v>244</v>
      </c>
      <c r="C88" s="1997"/>
      <c r="D88" s="1997"/>
      <c r="E88" s="1998"/>
    </row>
    <row r="89" spans="1:5" x14ac:dyDescent="0.2">
      <c r="A89" s="134">
        <v>15</v>
      </c>
      <c r="B89" s="1997" t="s">
        <v>245</v>
      </c>
      <c r="C89" s="1997"/>
      <c r="D89" s="1997"/>
      <c r="E89" s="1998"/>
    </row>
    <row r="90" spans="1:5" x14ac:dyDescent="0.2">
      <c r="A90" s="134">
        <v>16</v>
      </c>
      <c r="B90" s="1997" t="s">
        <v>246</v>
      </c>
      <c r="C90" s="1997"/>
      <c r="D90" s="1997"/>
      <c r="E90" s="1998"/>
    </row>
    <row r="91" spans="1:5" x14ac:dyDescent="0.2">
      <c r="A91" s="134">
        <v>17</v>
      </c>
      <c r="B91" s="1997" t="s">
        <v>247</v>
      </c>
      <c r="C91" s="1997"/>
      <c r="D91" s="1997"/>
      <c r="E91" s="1998"/>
    </row>
    <row r="92" spans="1:5" x14ac:dyDescent="0.2">
      <c r="A92" s="134">
        <v>61</v>
      </c>
      <c r="B92" s="1997" t="s">
        <v>248</v>
      </c>
      <c r="C92" s="1997"/>
      <c r="D92" s="1997"/>
      <c r="E92" s="1998"/>
    </row>
    <row r="93" spans="1:5" x14ac:dyDescent="0.2">
      <c r="A93" s="134">
        <v>62</v>
      </c>
      <c r="B93" s="1997" t="s">
        <v>249</v>
      </c>
      <c r="C93" s="1992"/>
      <c r="D93" s="1992"/>
      <c r="E93" s="1993"/>
    </row>
    <row r="94" spans="1:5" x14ac:dyDescent="0.2">
      <c r="A94" s="134">
        <v>63</v>
      </c>
      <c r="B94" s="1997" t="s">
        <v>250</v>
      </c>
      <c r="C94" s="1997"/>
      <c r="D94" s="1997"/>
      <c r="E94" s="1998"/>
    </row>
    <row r="95" spans="1:5" x14ac:dyDescent="0.2">
      <c r="A95" s="134">
        <v>64</v>
      </c>
      <c r="B95" s="1997" t="s">
        <v>251</v>
      </c>
      <c r="C95" s="1992"/>
      <c r="D95" s="1992"/>
      <c r="E95" s="1993"/>
    </row>
    <row r="96" spans="1:5" ht="13.5" thickBot="1" x14ac:dyDescent="0.25">
      <c r="A96" s="140">
        <v>66</v>
      </c>
      <c r="B96" s="1999" t="s">
        <v>252</v>
      </c>
      <c r="C96" s="2000"/>
      <c r="D96" s="2000"/>
      <c r="E96" s="2001"/>
    </row>
    <row r="97" spans="1:5" ht="13.5" thickBot="1" x14ac:dyDescent="0.25">
      <c r="B97" s="60"/>
    </row>
    <row r="98" spans="1:5" ht="31.5" customHeight="1" thickBot="1" x14ac:dyDescent="0.25">
      <c r="A98" s="2002" t="s">
        <v>253</v>
      </c>
      <c r="B98" s="2003"/>
      <c r="C98" s="2003"/>
      <c r="D98" s="2003"/>
      <c r="E98" s="2004"/>
    </row>
    <row r="99" spans="1:5" x14ac:dyDescent="0.2">
      <c r="A99" s="179">
        <v>2010</v>
      </c>
      <c r="B99" s="180">
        <v>1</v>
      </c>
      <c r="C99" s="129"/>
      <c r="D99" s="129"/>
      <c r="E99" s="130"/>
    </row>
    <row r="100" spans="1:5" x14ac:dyDescent="0.2">
      <c r="A100" s="181" t="s">
        <v>254</v>
      </c>
      <c r="B100" s="182">
        <v>1</v>
      </c>
      <c r="C100" s="101"/>
      <c r="D100" s="101"/>
      <c r="E100" s="135"/>
    </row>
    <row r="101" spans="1:5" x14ac:dyDescent="0.2">
      <c r="A101" s="181">
        <v>2011</v>
      </c>
      <c r="B101" s="182">
        <v>2</v>
      </c>
      <c r="C101" s="101"/>
      <c r="D101" s="101"/>
      <c r="E101" s="135"/>
    </row>
    <row r="102" spans="1:5" x14ac:dyDescent="0.2">
      <c r="A102" s="181" t="s">
        <v>255</v>
      </c>
      <c r="B102" s="182">
        <v>2</v>
      </c>
      <c r="C102" s="101"/>
      <c r="D102" s="101"/>
      <c r="E102" s="135"/>
    </row>
    <row r="103" spans="1:5" x14ac:dyDescent="0.2">
      <c r="A103" s="181">
        <v>2012</v>
      </c>
      <c r="B103" s="182">
        <v>3</v>
      </c>
      <c r="C103" s="101"/>
      <c r="D103" s="101"/>
      <c r="E103" s="135"/>
    </row>
    <row r="104" spans="1:5" x14ac:dyDescent="0.2">
      <c r="A104" s="181" t="s">
        <v>256</v>
      </c>
      <c r="B104" s="182">
        <v>3</v>
      </c>
      <c r="C104" s="101"/>
      <c r="D104" s="101"/>
      <c r="E104" s="135"/>
    </row>
    <row r="105" spans="1:5" x14ac:dyDescent="0.2">
      <c r="A105" s="181">
        <v>2013</v>
      </c>
      <c r="B105" s="182">
        <v>4</v>
      </c>
      <c r="C105" s="101"/>
      <c r="D105" s="101"/>
      <c r="E105" s="135"/>
    </row>
    <row r="106" spans="1:5" x14ac:dyDescent="0.2">
      <c r="A106" s="181" t="s">
        <v>257</v>
      </c>
      <c r="B106" s="182">
        <v>4</v>
      </c>
      <c r="C106" s="101"/>
      <c r="D106" s="101"/>
      <c r="E106" s="135"/>
    </row>
    <row r="107" spans="1:5" x14ac:dyDescent="0.2">
      <c r="A107" s="181">
        <v>2014</v>
      </c>
      <c r="B107" s="182">
        <v>5</v>
      </c>
      <c r="C107" s="101"/>
      <c r="D107" s="101"/>
      <c r="E107" s="135"/>
    </row>
    <row r="108" spans="1:5" x14ac:dyDescent="0.2">
      <c r="A108" s="181" t="s">
        <v>258</v>
      </c>
      <c r="B108" s="182">
        <v>5</v>
      </c>
      <c r="C108" s="101"/>
      <c r="D108" s="101"/>
      <c r="E108" s="135"/>
    </row>
    <row r="109" spans="1:5" x14ac:dyDescent="0.2">
      <c r="A109" s="183">
        <v>2015</v>
      </c>
      <c r="B109" s="182">
        <v>6</v>
      </c>
      <c r="C109" s="101"/>
      <c r="D109" s="101"/>
      <c r="E109" s="135"/>
    </row>
    <row r="110" spans="1:5" x14ac:dyDescent="0.2">
      <c r="A110" s="184" t="s">
        <v>259</v>
      </c>
      <c r="B110" s="182">
        <v>6</v>
      </c>
      <c r="C110" s="101"/>
      <c r="D110" s="101"/>
      <c r="E110" s="135"/>
    </row>
    <row r="111" spans="1:5" x14ac:dyDescent="0.2">
      <c r="A111" s="183">
        <v>2016</v>
      </c>
      <c r="B111" s="182">
        <v>7</v>
      </c>
      <c r="C111" s="101"/>
      <c r="D111" s="101"/>
      <c r="E111" s="135"/>
    </row>
    <row r="112" spans="1:5" x14ac:dyDescent="0.2">
      <c r="A112" s="184" t="s">
        <v>260</v>
      </c>
      <c r="B112" s="182">
        <v>7</v>
      </c>
      <c r="C112" s="101"/>
      <c r="D112" s="101"/>
      <c r="E112" s="135"/>
    </row>
    <row r="113" spans="1:5" x14ac:dyDescent="0.2">
      <c r="A113" s="183">
        <v>2017</v>
      </c>
      <c r="B113" s="182">
        <v>8</v>
      </c>
      <c r="C113" s="101"/>
      <c r="D113" s="101"/>
      <c r="E113" s="135"/>
    </row>
    <row r="114" spans="1:5" x14ac:dyDescent="0.2">
      <c r="A114" s="185" t="s">
        <v>261</v>
      </c>
      <c r="B114" s="182">
        <v>8</v>
      </c>
      <c r="C114" s="101"/>
      <c r="D114" s="101"/>
      <c r="E114" s="135"/>
    </row>
    <row r="115" spans="1:5" x14ac:dyDescent="0.2">
      <c r="A115" s="186">
        <v>2018</v>
      </c>
      <c r="B115" s="182">
        <v>9</v>
      </c>
      <c r="C115" s="101"/>
      <c r="D115" s="101"/>
      <c r="E115" s="135"/>
    </row>
    <row r="116" spans="1:5" x14ac:dyDescent="0.2">
      <c r="A116" s="185" t="s">
        <v>262</v>
      </c>
      <c r="B116" s="182">
        <v>9</v>
      </c>
      <c r="C116" s="101"/>
      <c r="D116" s="101"/>
      <c r="E116" s="135"/>
    </row>
    <row r="117" spans="1:5" x14ac:dyDescent="0.2">
      <c r="A117" s="186">
        <v>2019</v>
      </c>
      <c r="B117" s="182">
        <v>10</v>
      </c>
      <c r="C117" s="101"/>
      <c r="D117" s="101"/>
      <c r="E117" s="135"/>
    </row>
    <row r="118" spans="1:5" ht="13.5" thickBot="1" x14ac:dyDescent="0.25">
      <c r="A118" s="187" t="s">
        <v>263</v>
      </c>
      <c r="B118" s="188">
        <v>10</v>
      </c>
      <c r="C118" s="141"/>
      <c r="D118" s="141"/>
      <c r="E118" s="142"/>
    </row>
  </sheetData>
  <sheetProtection algorithmName="SHA-512" hashValue="mR0GuZQQp4JgosDFUQRxsP6jMnCM8qklm9X8qU3R/b0KeZcUUq9dORdThS+fAiPxa4H4pXYQpGbCAVE66h/3Hg==" saltValue="X9sPlWNjnPW3rbyHuNqomA==" spinCount="100000" sheet="1" objects="1" scenarios="1"/>
  <mergeCells count="16">
    <mergeCell ref="B94:E94"/>
    <mergeCell ref="B95:E95"/>
    <mergeCell ref="B96:E96"/>
    <mergeCell ref="A98:E98"/>
    <mergeCell ref="B88:E88"/>
    <mergeCell ref="B89:E89"/>
    <mergeCell ref="B90:E90"/>
    <mergeCell ref="B91:E91"/>
    <mergeCell ref="B92:E92"/>
    <mergeCell ref="B93:E93"/>
    <mergeCell ref="B87:E87"/>
    <mergeCell ref="A13:G13"/>
    <mergeCell ref="B83:E83"/>
    <mergeCell ref="B84:E84"/>
    <mergeCell ref="B85:E85"/>
    <mergeCell ref="B86:E86"/>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workbookViewId="0"/>
  </sheetViews>
  <sheetFormatPr baseColWidth="10" defaultRowHeight="15" x14ac:dyDescent="0.2"/>
  <cols>
    <col min="1" max="1" width="10.109375" customWidth="1"/>
    <col min="2" max="2" width="39.77734375" customWidth="1"/>
    <col min="3" max="3" width="9.44140625" customWidth="1"/>
    <col min="6" max="6" width="3.21875" customWidth="1"/>
    <col min="7" max="7" width="0.77734375" customWidth="1"/>
    <col min="8" max="8" width="14.77734375" customWidth="1"/>
    <col min="9" max="9" width="9.5546875" customWidth="1"/>
    <col min="10" max="10" width="10.109375" customWidth="1"/>
    <col min="11" max="11" width="9.6640625" customWidth="1"/>
    <col min="12" max="12" width="8.5546875" customWidth="1"/>
    <col min="13" max="13" width="9.109375" customWidth="1"/>
  </cols>
  <sheetData>
    <row r="1" spans="1:13" x14ac:dyDescent="0.2">
      <c r="G1" s="193"/>
      <c r="H1" s="191" t="s">
        <v>277</v>
      </c>
      <c r="I1" s="190"/>
    </row>
    <row r="2" spans="1:13" ht="15.75" thickBot="1" x14ac:dyDescent="0.25">
      <c r="G2" s="193"/>
      <c r="H2" s="192" t="s">
        <v>278</v>
      </c>
      <c r="I2" s="192"/>
    </row>
    <row r="3" spans="1:13" ht="15.75" thickBot="1" x14ac:dyDescent="0.25">
      <c r="A3" s="125" t="s">
        <v>237</v>
      </c>
      <c r="B3" s="138" t="s">
        <v>238</v>
      </c>
      <c r="C3" s="138"/>
      <c r="D3" s="138"/>
      <c r="E3" s="139"/>
      <c r="G3" s="193"/>
    </row>
    <row r="4" spans="1:13" x14ac:dyDescent="0.2">
      <c r="A4" s="157">
        <v>0</v>
      </c>
      <c r="B4" s="177" t="s">
        <v>239</v>
      </c>
      <c r="C4" s="177"/>
      <c r="D4" s="177"/>
      <c r="E4" s="178"/>
      <c r="G4" s="193"/>
      <c r="H4" s="194"/>
      <c r="I4" s="194"/>
      <c r="J4" s="194"/>
      <c r="K4" s="194"/>
      <c r="L4" s="194"/>
      <c r="M4" s="194"/>
    </row>
    <row r="5" spans="1:13" x14ac:dyDescent="0.2">
      <c r="A5" s="134">
        <v>11</v>
      </c>
      <c r="B5" s="1997" t="s">
        <v>240</v>
      </c>
      <c r="C5" s="1992"/>
      <c r="D5" s="1992"/>
      <c r="E5" s="1993"/>
      <c r="G5" s="193"/>
      <c r="H5" s="198"/>
      <c r="I5" s="199" t="s">
        <v>65</v>
      </c>
      <c r="J5" s="198" t="s">
        <v>66</v>
      </c>
      <c r="K5" s="200" t="s">
        <v>67</v>
      </c>
      <c r="L5" s="199" t="s">
        <v>276</v>
      </c>
      <c r="M5" s="201" t="s">
        <v>279</v>
      </c>
    </row>
    <row r="6" spans="1:13" x14ac:dyDescent="0.2">
      <c r="A6" s="134">
        <v>12</v>
      </c>
      <c r="B6" s="1992" t="s">
        <v>241</v>
      </c>
      <c r="C6" s="1992"/>
      <c r="D6" s="1992"/>
      <c r="E6" s="1993"/>
      <c r="G6" s="193"/>
      <c r="H6" s="196" t="s">
        <v>274</v>
      </c>
      <c r="I6" s="195">
        <f>AK_EU_PG_JUR__Lohnans!K36</f>
        <v>0</v>
      </c>
      <c r="J6" s="203">
        <f>AK_EU_PG_JUR__Lohnans!M36</f>
        <v>0</v>
      </c>
      <c r="K6" s="204">
        <f>AK_EU_PG_JUR__Lohnans!O36</f>
        <v>0</v>
      </c>
      <c r="L6" s="195">
        <f>I6+J6+K6</f>
        <v>0</v>
      </c>
      <c r="M6" s="202">
        <f>L6/3</f>
        <v>0</v>
      </c>
    </row>
    <row r="7" spans="1:13" x14ac:dyDescent="0.2">
      <c r="A7" s="134"/>
      <c r="B7" s="1992" t="s">
        <v>242</v>
      </c>
      <c r="C7" s="1992"/>
      <c r="D7" s="1992"/>
      <c r="E7" s="1993"/>
      <c r="G7" s="193"/>
      <c r="H7" s="197" t="s">
        <v>275</v>
      </c>
      <c r="I7" s="205">
        <f>AK_EU_PG_JUR__Lohnans!K85</f>
        <v>0</v>
      </c>
      <c r="J7" s="206">
        <f>AK_EU_PG_JUR__Lohnans!M85</f>
        <v>0</v>
      </c>
      <c r="K7" s="207">
        <f>AK_EU_PG_JUR__Lohnans!O85</f>
        <v>0</v>
      </c>
      <c r="L7" s="205">
        <f>I7+J7+K7</f>
        <v>0</v>
      </c>
      <c r="M7" s="208">
        <f>L7/3</f>
        <v>0</v>
      </c>
    </row>
    <row r="8" spans="1:13" x14ac:dyDescent="0.2">
      <c r="A8" s="134">
        <v>13</v>
      </c>
      <c r="B8" s="1992" t="s">
        <v>241</v>
      </c>
      <c r="C8" s="1992"/>
      <c r="D8" s="1992"/>
      <c r="E8" s="1993"/>
      <c r="G8" s="193"/>
    </row>
    <row r="9" spans="1:13" x14ac:dyDescent="0.2">
      <c r="A9" s="134"/>
      <c r="B9" s="1992" t="s">
        <v>243</v>
      </c>
      <c r="C9" s="1992"/>
      <c r="D9" s="1992"/>
      <c r="E9" s="1993"/>
      <c r="G9" s="193"/>
      <c r="H9" s="192" t="s">
        <v>339</v>
      </c>
      <c r="I9" s="192"/>
      <c r="J9" s="192"/>
    </row>
    <row r="10" spans="1:13" x14ac:dyDescent="0.2">
      <c r="A10" s="134">
        <v>14</v>
      </c>
      <c r="B10" s="1997" t="s">
        <v>244</v>
      </c>
      <c r="C10" s="1997"/>
      <c r="D10" s="1997"/>
      <c r="E10" s="1998"/>
      <c r="G10" s="193"/>
      <c r="H10" s="220" t="s">
        <v>337</v>
      </c>
      <c r="I10" t="b">
        <f>ISNUMBER('2aKZ_EU'!M52)</f>
        <v>0</v>
      </c>
      <c r="J10">
        <f>IF(ISNUMBER('2aKZ_EU'!M52),1,0)</f>
        <v>0</v>
      </c>
    </row>
    <row r="11" spans="1:13" x14ac:dyDescent="0.2">
      <c r="A11" s="134">
        <v>15</v>
      </c>
      <c r="B11" s="1997" t="s">
        <v>245</v>
      </c>
      <c r="C11" s="1997"/>
      <c r="D11" s="1997"/>
      <c r="E11" s="1998"/>
      <c r="G11" s="193"/>
      <c r="H11" s="220" t="s">
        <v>338</v>
      </c>
      <c r="I11" t="b">
        <f>ISNUMBER('2bKZ_JUR'!M50)</f>
        <v>0</v>
      </c>
      <c r="J11">
        <f>IF(ISNUMBER('2bKZ_JUR'!M50),1,0)</f>
        <v>0</v>
      </c>
    </row>
    <row r="12" spans="1:13" x14ac:dyDescent="0.2">
      <c r="A12" s="134">
        <v>16</v>
      </c>
      <c r="B12" s="1997" t="s">
        <v>246</v>
      </c>
      <c r="C12" s="1997"/>
      <c r="D12" s="1997"/>
      <c r="E12" s="1998"/>
      <c r="G12" s="193"/>
      <c r="H12" s="221" t="s">
        <v>340</v>
      </c>
      <c r="J12">
        <f>J10+J11</f>
        <v>0</v>
      </c>
    </row>
    <row r="13" spans="1:13" x14ac:dyDescent="0.2">
      <c r="A13" s="134">
        <v>17</v>
      </c>
      <c r="B13" s="1997" t="s">
        <v>247</v>
      </c>
      <c r="C13" s="1997"/>
      <c r="D13" s="1997"/>
      <c r="E13" s="1998"/>
      <c r="G13" s="193"/>
    </row>
    <row r="14" spans="1:13" x14ac:dyDescent="0.2">
      <c r="A14" s="134">
        <v>61</v>
      </c>
      <c r="B14" s="1997" t="s">
        <v>248</v>
      </c>
      <c r="C14" s="1997"/>
      <c r="D14" s="1997"/>
      <c r="E14" s="1998"/>
      <c r="G14" s="193"/>
    </row>
    <row r="15" spans="1:13" x14ac:dyDescent="0.2">
      <c r="A15" s="134">
        <v>62</v>
      </c>
      <c r="B15" s="1997" t="s">
        <v>249</v>
      </c>
      <c r="C15" s="1992"/>
      <c r="D15" s="1992"/>
      <c r="E15" s="1993"/>
      <c r="G15" s="193"/>
    </row>
    <row r="16" spans="1:13" x14ac:dyDescent="0.2">
      <c r="A16" s="134">
        <v>63</v>
      </c>
      <c r="B16" s="1997" t="s">
        <v>250</v>
      </c>
      <c r="C16" s="1997"/>
      <c r="D16" s="1997"/>
      <c r="E16" s="1998"/>
      <c r="G16" s="193"/>
    </row>
    <row r="17" spans="1:7" x14ac:dyDescent="0.2">
      <c r="A17" s="134">
        <v>64</v>
      </c>
      <c r="B17" s="1997" t="s">
        <v>251</v>
      </c>
      <c r="C17" s="1992"/>
      <c r="D17" s="1992"/>
      <c r="E17" s="1993"/>
      <c r="G17" s="193"/>
    </row>
    <row r="18" spans="1:7" ht="15.75" thickBot="1" x14ac:dyDescent="0.25">
      <c r="A18" s="140">
        <v>66</v>
      </c>
      <c r="B18" s="1999" t="s">
        <v>252</v>
      </c>
      <c r="C18" s="2000"/>
      <c r="D18" s="2000"/>
      <c r="E18" s="2001"/>
      <c r="G18" s="193"/>
    </row>
    <row r="19" spans="1:7" ht="15.75" thickBot="1" x14ac:dyDescent="0.25">
      <c r="A19" s="57"/>
      <c r="B19" s="60"/>
      <c r="C19" s="57"/>
      <c r="D19" s="57"/>
      <c r="E19" s="57"/>
      <c r="G19" s="193"/>
    </row>
    <row r="20" spans="1:7" ht="15.75" thickBot="1" x14ac:dyDescent="0.25">
      <c r="A20" s="2002" t="s">
        <v>253</v>
      </c>
      <c r="B20" s="2003"/>
      <c r="C20" s="2003"/>
      <c r="D20" s="2003"/>
      <c r="E20" s="2004"/>
      <c r="G20" s="193"/>
    </row>
    <row r="21" spans="1:7" ht="15.75" customHeight="1" x14ac:dyDescent="0.2">
      <c r="A21" s="179">
        <v>2010</v>
      </c>
      <c r="B21" s="180">
        <v>1</v>
      </c>
      <c r="C21" s="129"/>
      <c r="D21" s="129"/>
      <c r="E21" s="130"/>
      <c r="G21" s="193"/>
    </row>
    <row r="22" spans="1:7" ht="15.75" customHeight="1" x14ac:dyDescent="0.2">
      <c r="A22" s="181" t="s">
        <v>254</v>
      </c>
      <c r="B22" s="182">
        <v>1</v>
      </c>
      <c r="C22" s="101"/>
      <c r="D22" s="101"/>
      <c r="E22" s="135"/>
      <c r="G22" s="193"/>
    </row>
    <row r="23" spans="1:7" ht="15.75" customHeight="1" x14ac:dyDescent="0.2">
      <c r="A23" s="181">
        <v>2011</v>
      </c>
      <c r="B23" s="182">
        <v>2</v>
      </c>
      <c r="C23" s="101"/>
      <c r="D23" s="101"/>
      <c r="E23" s="135"/>
      <c r="G23" s="193"/>
    </row>
    <row r="24" spans="1:7" ht="15.75" customHeight="1" x14ac:dyDescent="0.2">
      <c r="A24" s="181" t="s">
        <v>255</v>
      </c>
      <c r="B24" s="182">
        <v>2</v>
      </c>
      <c r="C24" s="101"/>
      <c r="D24" s="101"/>
      <c r="E24" s="135"/>
      <c r="G24" s="193"/>
    </row>
    <row r="25" spans="1:7" ht="15.75" customHeight="1" x14ac:dyDescent="0.2">
      <c r="A25" s="181">
        <v>2012</v>
      </c>
      <c r="B25" s="182">
        <v>3</v>
      </c>
      <c r="C25" s="101"/>
      <c r="D25" s="101"/>
      <c r="E25" s="135"/>
      <c r="G25" s="193"/>
    </row>
    <row r="26" spans="1:7" ht="15.75" customHeight="1" x14ac:dyDescent="0.2">
      <c r="A26" s="181" t="s">
        <v>256</v>
      </c>
      <c r="B26" s="182">
        <v>3</v>
      </c>
      <c r="C26" s="101"/>
      <c r="D26" s="101"/>
      <c r="E26" s="135"/>
      <c r="G26" s="193"/>
    </row>
    <row r="27" spans="1:7" ht="15.75" customHeight="1" x14ac:dyDescent="0.2">
      <c r="A27" s="181">
        <v>2013</v>
      </c>
      <c r="B27" s="182">
        <v>4</v>
      </c>
      <c r="C27" s="101"/>
      <c r="D27" s="101"/>
      <c r="E27" s="135"/>
      <c r="G27" s="193"/>
    </row>
    <row r="28" spans="1:7" ht="15.75" customHeight="1" x14ac:dyDescent="0.2">
      <c r="A28" s="181" t="s">
        <v>257</v>
      </c>
      <c r="B28" s="182">
        <v>4</v>
      </c>
      <c r="C28" s="101"/>
      <c r="D28" s="101"/>
      <c r="E28" s="135"/>
      <c r="G28" s="193"/>
    </row>
    <row r="29" spans="1:7" ht="15.75" customHeight="1" x14ac:dyDescent="0.2">
      <c r="A29" s="181">
        <v>2014</v>
      </c>
      <c r="B29" s="182">
        <v>5</v>
      </c>
      <c r="C29" s="101"/>
      <c r="D29" s="101"/>
      <c r="E29" s="135"/>
      <c r="G29" s="193"/>
    </row>
    <row r="30" spans="1:7" ht="15.75" customHeight="1" x14ac:dyDescent="0.2">
      <c r="A30" s="181" t="s">
        <v>258</v>
      </c>
      <c r="B30" s="182">
        <v>5</v>
      </c>
      <c r="C30" s="101"/>
      <c r="D30" s="101"/>
      <c r="E30" s="135"/>
      <c r="G30" s="193"/>
    </row>
    <row r="31" spans="1:7" ht="15.75" customHeight="1" x14ac:dyDescent="0.2">
      <c r="A31" s="183">
        <v>2015</v>
      </c>
      <c r="B31" s="182">
        <v>6</v>
      </c>
      <c r="C31" s="101"/>
      <c r="D31" s="101"/>
      <c r="E31" s="135"/>
      <c r="G31" s="193"/>
    </row>
    <row r="32" spans="1:7" ht="15.75" customHeight="1" x14ac:dyDescent="0.2">
      <c r="A32" s="184" t="s">
        <v>259</v>
      </c>
      <c r="B32" s="182">
        <v>6</v>
      </c>
      <c r="C32" s="101"/>
      <c r="D32" s="101"/>
      <c r="E32" s="135"/>
      <c r="G32" s="193"/>
    </row>
    <row r="33" spans="1:7" ht="15.75" customHeight="1" x14ac:dyDescent="0.2">
      <c r="A33" s="183">
        <v>2016</v>
      </c>
      <c r="B33" s="182">
        <v>7</v>
      </c>
      <c r="C33" s="101"/>
      <c r="D33" s="101"/>
      <c r="E33" s="135"/>
      <c r="G33" s="193"/>
    </row>
    <row r="34" spans="1:7" ht="15.75" customHeight="1" x14ac:dyDescent="0.2">
      <c r="A34" s="184" t="s">
        <v>260</v>
      </c>
      <c r="B34" s="182">
        <v>7</v>
      </c>
      <c r="C34" s="101"/>
      <c r="D34" s="101"/>
      <c r="E34" s="135"/>
      <c r="G34" s="193"/>
    </row>
    <row r="35" spans="1:7" ht="15.75" customHeight="1" x14ac:dyDescent="0.2">
      <c r="A35" s="183">
        <v>2017</v>
      </c>
      <c r="B35" s="182">
        <v>8</v>
      </c>
      <c r="C35" s="101"/>
      <c r="D35" s="101"/>
      <c r="E35" s="135"/>
      <c r="G35" s="193"/>
    </row>
    <row r="36" spans="1:7" ht="15.75" customHeight="1" x14ac:dyDescent="0.2">
      <c r="A36" s="185" t="s">
        <v>261</v>
      </c>
      <c r="B36" s="182">
        <v>8</v>
      </c>
      <c r="C36" s="101"/>
      <c r="D36" s="101"/>
      <c r="E36" s="135"/>
      <c r="G36" s="193"/>
    </row>
    <row r="37" spans="1:7" ht="15.75" customHeight="1" x14ac:dyDescent="0.2">
      <c r="A37" s="186">
        <v>2018</v>
      </c>
      <c r="B37" s="182">
        <v>9</v>
      </c>
      <c r="C37" s="101"/>
      <c r="D37" s="101"/>
      <c r="E37" s="135"/>
      <c r="G37" s="193"/>
    </row>
    <row r="38" spans="1:7" ht="15.75" customHeight="1" x14ac:dyDescent="0.2">
      <c r="A38" s="185" t="s">
        <v>262</v>
      </c>
      <c r="B38" s="182">
        <v>9</v>
      </c>
      <c r="C38" s="101"/>
      <c r="D38" s="101"/>
      <c r="E38" s="135"/>
      <c r="G38" s="193"/>
    </row>
    <row r="39" spans="1:7" ht="15.75" customHeight="1" x14ac:dyDescent="0.2">
      <c r="A39" s="186">
        <v>2019</v>
      </c>
      <c r="B39" s="182">
        <v>10</v>
      </c>
      <c r="C39" s="101"/>
      <c r="D39" s="101"/>
      <c r="E39" s="135"/>
      <c r="G39" s="193"/>
    </row>
    <row r="40" spans="1:7" ht="15.75" customHeight="1" thickBot="1" x14ac:dyDescent="0.25">
      <c r="A40" s="187" t="s">
        <v>263</v>
      </c>
      <c r="B40" s="188">
        <v>10</v>
      </c>
      <c r="C40" s="141"/>
      <c r="D40" s="141"/>
      <c r="E40" s="142"/>
      <c r="G40" s="193"/>
    </row>
  </sheetData>
  <sheetProtection algorithmName="SHA-512" hashValue="fQ5xf6Z1nAItoHHSzKYao5ZkFWns1GqF0vhRz0zs9RMQA3w5NqV5toly3AkJBC/5VYUAwg65gM1KxyewknALKA==" saltValue="qm3zu2w6sCxfdsy40cJ87w==" spinCount="100000" sheet="1" objects="1" scenarios="1"/>
  <mergeCells count="15">
    <mergeCell ref="B17:E17"/>
    <mergeCell ref="B18:E18"/>
    <mergeCell ref="A20:E20"/>
    <mergeCell ref="B11:E11"/>
    <mergeCell ref="B12:E12"/>
    <mergeCell ref="B13:E13"/>
    <mergeCell ref="B14:E14"/>
    <mergeCell ref="B15:E15"/>
    <mergeCell ref="B16:E16"/>
    <mergeCell ref="B10:E10"/>
    <mergeCell ref="B5:E5"/>
    <mergeCell ref="B6:E6"/>
    <mergeCell ref="B7:E7"/>
    <mergeCell ref="B8:E8"/>
    <mergeCell ref="B9:E9"/>
  </mergeCell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dimension ref="A1"/>
  <sheetViews>
    <sheetView workbookViewId="0">
      <selection activeCell="A2" sqref="A2"/>
    </sheetView>
  </sheetViews>
  <sheetFormatPr baseColWidth="10" defaultRowHeight="15" x14ac:dyDescent="0.2"/>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pageSetUpPr fitToPage="1"/>
  </sheetPr>
  <dimension ref="B1:N95"/>
  <sheetViews>
    <sheetView showGridLines="0" showRowColHeaders="0" zoomScale="95" zoomScaleNormal="95" zoomScaleSheetLayoutView="100" workbookViewId="0">
      <selection activeCell="B16" sqref="B16:G16"/>
    </sheetView>
  </sheetViews>
  <sheetFormatPr baseColWidth="10" defaultColWidth="8.88671875" defaultRowHeight="12.75" x14ac:dyDescent="0.2"/>
  <cols>
    <col min="1" max="1" width="1.109375" style="5" customWidth="1"/>
    <col min="2" max="2" width="6.6640625" style="5" customWidth="1"/>
    <col min="3" max="3" width="13.5546875" style="5" customWidth="1"/>
    <col min="4" max="6" width="10.5546875" style="5" customWidth="1"/>
    <col min="7" max="7" width="6.5546875" style="36" customWidth="1"/>
    <col min="8" max="8" width="9.21875" style="36" customWidth="1"/>
    <col min="9" max="10" width="7.88671875" style="36" customWidth="1"/>
    <col min="11" max="11" width="8.77734375" style="36" customWidth="1"/>
    <col min="12" max="12" width="10.33203125" style="36" customWidth="1"/>
    <col min="13" max="13" width="9.33203125" style="5" customWidth="1"/>
    <col min="14" max="14" width="1.88671875" style="5" customWidth="1"/>
    <col min="15" max="16384" width="8.88671875" style="5"/>
  </cols>
  <sheetData>
    <row r="1" spans="2:13" ht="6" customHeight="1" x14ac:dyDescent="0.2"/>
    <row r="2" spans="2:13" ht="23.25" customHeight="1" x14ac:dyDescent="0.3">
      <c r="B2" s="1490" t="s">
        <v>4</v>
      </c>
      <c r="C2" s="1491"/>
      <c r="D2" s="1491"/>
      <c r="E2" s="1491"/>
      <c r="F2" s="1491"/>
      <c r="G2" s="1491"/>
      <c r="H2" s="37"/>
      <c r="I2" s="1492" t="s">
        <v>5</v>
      </c>
      <c r="J2" s="1493"/>
      <c r="K2" s="1493"/>
      <c r="L2" s="1493"/>
      <c r="M2" s="1494"/>
    </row>
    <row r="3" spans="2:13" ht="7.5" customHeight="1" x14ac:dyDescent="0.25">
      <c r="G3" s="38"/>
      <c r="H3" s="38"/>
      <c r="I3" s="39"/>
      <c r="J3" s="39"/>
      <c r="K3" s="40"/>
      <c r="L3" s="40"/>
      <c r="M3" s="41"/>
    </row>
    <row r="4" spans="2:13" ht="20.100000000000001" customHeight="1" thickBot="1" x14ac:dyDescent="0.3">
      <c r="B4" s="1510" t="s">
        <v>463</v>
      </c>
      <c r="C4" s="1510"/>
      <c r="D4" s="1510"/>
      <c r="E4" s="1510"/>
      <c r="F4" s="1510"/>
      <c r="G4" s="1510"/>
      <c r="I4" s="1495" t="s">
        <v>6</v>
      </c>
      <c r="J4" s="1496"/>
      <c r="K4" s="1496"/>
      <c r="L4" s="1496"/>
      <c r="M4" s="1497"/>
    </row>
    <row r="5" spans="2:13" ht="20.100000000000001" customHeight="1" thickTop="1" thickBot="1" x14ac:dyDescent="0.3">
      <c r="B5" s="1510"/>
      <c r="C5" s="1510"/>
      <c r="D5" s="1510"/>
      <c r="E5" s="1510"/>
      <c r="F5" s="1510"/>
      <c r="G5" s="1510"/>
      <c r="I5" s="1498" t="s">
        <v>7</v>
      </c>
      <c r="J5" s="1499"/>
      <c r="K5" s="1499"/>
      <c r="L5" s="1499"/>
      <c r="M5" s="1500"/>
    </row>
    <row r="6" spans="2:13" ht="20.100000000000001" customHeight="1" thickTop="1" thickBot="1" x14ac:dyDescent="0.3">
      <c r="B6" s="1510"/>
      <c r="C6" s="1510"/>
      <c r="D6" s="1510"/>
      <c r="E6" s="1510"/>
      <c r="F6" s="1510"/>
      <c r="G6" s="1510"/>
      <c r="I6" s="1501" t="s">
        <v>8</v>
      </c>
      <c r="J6" s="1502"/>
      <c r="K6" s="1502"/>
      <c r="L6" s="1502"/>
      <c r="M6" s="1503"/>
    </row>
    <row r="7" spans="2:13" ht="20.100000000000001" customHeight="1" thickTop="1" thickBot="1" x14ac:dyDescent="0.3">
      <c r="B7" s="1510"/>
      <c r="C7" s="1510"/>
      <c r="D7" s="1510"/>
      <c r="E7" s="1510"/>
      <c r="F7" s="1510"/>
      <c r="G7" s="1510"/>
      <c r="I7" s="1501" t="s">
        <v>9</v>
      </c>
      <c r="J7" s="1502"/>
      <c r="K7" s="1502"/>
      <c r="L7" s="1502"/>
      <c r="M7" s="1503"/>
    </row>
    <row r="8" spans="2:13" ht="20.100000000000001" customHeight="1" thickTop="1" thickBot="1" x14ac:dyDescent="0.3">
      <c r="B8" s="1510"/>
      <c r="C8" s="1510"/>
      <c r="D8" s="1510"/>
      <c r="E8" s="1510"/>
      <c r="F8" s="1510"/>
      <c r="G8" s="1510"/>
      <c r="I8" s="1501" t="s">
        <v>10</v>
      </c>
      <c r="J8" s="1502"/>
      <c r="K8" s="1502"/>
      <c r="L8" s="1502"/>
      <c r="M8" s="1503"/>
    </row>
    <row r="9" spans="2:13" ht="20.100000000000001" customHeight="1" thickTop="1" thickBot="1" x14ac:dyDescent="0.3">
      <c r="B9" s="1510"/>
      <c r="C9" s="1510"/>
      <c r="D9" s="1510"/>
      <c r="E9" s="1510"/>
      <c r="F9" s="1510"/>
      <c r="G9" s="1510"/>
      <c r="I9" s="1504" t="s">
        <v>11</v>
      </c>
      <c r="J9" s="1502"/>
      <c r="K9" s="1502"/>
      <c r="L9" s="1502"/>
      <c r="M9" s="1503"/>
    </row>
    <row r="10" spans="2:13" ht="20.100000000000001" customHeight="1" thickTop="1" thickBot="1" x14ac:dyDescent="0.3">
      <c r="B10" s="1510"/>
      <c r="C10" s="1510"/>
      <c r="D10" s="1510"/>
      <c r="E10" s="1510"/>
      <c r="F10" s="1510"/>
      <c r="G10" s="1510"/>
      <c r="I10" s="1504" t="s">
        <v>12</v>
      </c>
      <c r="J10" s="1502"/>
      <c r="K10" s="1502"/>
      <c r="L10" s="1502"/>
      <c r="M10" s="1503"/>
    </row>
    <row r="11" spans="2:13" ht="20.100000000000001" customHeight="1" thickTop="1" thickBot="1" x14ac:dyDescent="0.3">
      <c r="B11" s="1510"/>
      <c r="C11" s="1510"/>
      <c r="D11" s="1510"/>
      <c r="E11" s="1510"/>
      <c r="F11" s="1510"/>
      <c r="G11" s="1510"/>
      <c r="I11" s="1504" t="s">
        <v>13</v>
      </c>
      <c r="J11" s="1502"/>
      <c r="K11" s="1502"/>
      <c r="L11" s="1502"/>
      <c r="M11" s="1503"/>
    </row>
    <row r="12" spans="2:13" ht="12.75" customHeight="1" thickTop="1" x14ac:dyDescent="0.2">
      <c r="B12" s="1510"/>
      <c r="C12" s="1510"/>
      <c r="D12" s="1510"/>
      <c r="E12" s="1510"/>
      <c r="F12" s="1510"/>
      <c r="G12" s="1510"/>
      <c r="I12" s="42"/>
      <c r="J12" s="43"/>
      <c r="K12" s="43"/>
      <c r="L12" s="43"/>
      <c r="M12" s="43"/>
    </row>
    <row r="13" spans="2:13" ht="33.75" customHeight="1" thickBot="1" x14ac:dyDescent="0.3">
      <c r="B13" s="1510"/>
      <c r="C13" s="1510"/>
      <c r="D13" s="1510"/>
      <c r="E13" s="1510"/>
      <c r="F13" s="1510"/>
      <c r="G13" s="1510"/>
      <c r="I13" s="1505" t="s">
        <v>14</v>
      </c>
      <c r="J13" s="1506"/>
      <c r="K13" s="1506"/>
      <c r="L13" s="1506"/>
      <c r="M13" s="1507"/>
    </row>
    <row r="14" spans="2:13" ht="25.5" customHeight="1" thickTop="1" thickBot="1" x14ac:dyDescent="0.3">
      <c r="B14" s="1510"/>
      <c r="C14" s="1510"/>
      <c r="D14" s="1510"/>
      <c r="E14" s="1510"/>
      <c r="F14" s="1510"/>
      <c r="G14" s="1510"/>
      <c r="I14" s="1505" t="s">
        <v>413</v>
      </c>
      <c r="J14" s="1506"/>
      <c r="K14" s="1506"/>
      <c r="L14" s="1506"/>
      <c r="M14" s="1507"/>
    </row>
    <row r="15" spans="2:13" ht="25.5" customHeight="1" thickTop="1" thickBot="1" x14ac:dyDescent="0.3">
      <c r="B15" s="1510"/>
      <c r="C15" s="1510"/>
      <c r="D15" s="1510"/>
      <c r="E15" s="1510"/>
      <c r="F15" s="1510"/>
      <c r="G15" s="1510"/>
      <c r="I15" s="1505" t="s">
        <v>414</v>
      </c>
      <c r="J15" s="1506"/>
      <c r="K15" s="1506"/>
      <c r="L15" s="1506"/>
      <c r="M15" s="1507"/>
    </row>
    <row r="16" spans="2:13" ht="10.5" customHeight="1" thickTop="1" x14ac:dyDescent="0.2">
      <c r="B16" s="1484" t="s">
        <v>290</v>
      </c>
      <c r="C16" s="1484"/>
      <c r="D16" s="1484"/>
      <c r="E16" s="1484"/>
      <c r="F16" s="1484"/>
      <c r="G16" s="1484"/>
      <c r="I16" s="5"/>
      <c r="J16" s="5"/>
      <c r="K16" s="5"/>
      <c r="L16" s="5"/>
    </row>
    <row r="17" spans="2:13" ht="11.25" customHeight="1" x14ac:dyDescent="0.2">
      <c r="B17" s="246"/>
      <c r="C17" s="246"/>
      <c r="D17" s="246"/>
      <c r="E17" s="246"/>
      <c r="F17" s="246"/>
      <c r="G17" s="246"/>
      <c r="I17" s="56"/>
      <c r="J17" s="56"/>
      <c r="K17" s="56"/>
      <c r="L17" s="56"/>
      <c r="M17" s="56"/>
    </row>
    <row r="18" spans="2:13" ht="15.75" customHeight="1" x14ac:dyDescent="0.25">
      <c r="B18" s="1508" t="s">
        <v>15</v>
      </c>
      <c r="C18" s="1508"/>
      <c r="D18" s="1508"/>
      <c r="E18" s="1508"/>
      <c r="F18" s="1508"/>
      <c r="G18" s="1508"/>
      <c r="H18" s="1509"/>
      <c r="I18" s="1509"/>
      <c r="J18" s="1509"/>
      <c r="K18" s="1509"/>
      <c r="L18" s="1509"/>
      <c r="M18" s="1509"/>
    </row>
    <row r="19" spans="2:13" ht="10.5" customHeight="1" x14ac:dyDescent="0.2">
      <c r="B19" s="247"/>
      <c r="C19" s="247"/>
      <c r="D19" s="247"/>
      <c r="E19" s="247"/>
      <c r="F19" s="247"/>
      <c r="G19" s="247"/>
      <c r="H19" s="44"/>
      <c r="I19" s="44"/>
      <c r="J19" s="44"/>
      <c r="K19" s="44"/>
      <c r="L19" s="44"/>
      <c r="M19" s="45"/>
    </row>
    <row r="20" spans="2:13" s="56" customFormat="1" ht="36.75" customHeight="1" x14ac:dyDescent="0.2">
      <c r="B20" s="225" t="s">
        <v>130</v>
      </c>
      <c r="C20" s="46" t="s">
        <v>16</v>
      </c>
      <c r="D20" s="1511" t="s">
        <v>17</v>
      </c>
      <c r="E20" s="1512"/>
      <c r="F20" s="1512"/>
      <c r="G20" s="1512"/>
      <c r="H20" s="1513"/>
      <c r="I20" s="1513"/>
      <c r="J20" s="1513"/>
      <c r="K20" s="1513"/>
      <c r="L20" s="1514"/>
      <c r="M20" s="46" t="s">
        <v>288</v>
      </c>
    </row>
    <row r="21" spans="2:13" s="56" customFormat="1" ht="18.75" customHeight="1" x14ac:dyDescent="0.2">
      <c r="B21" s="216" t="s">
        <v>18</v>
      </c>
      <c r="C21" s="215" t="s">
        <v>40</v>
      </c>
      <c r="D21" s="1486" t="s">
        <v>19</v>
      </c>
      <c r="E21" s="1487"/>
      <c r="F21" s="1487"/>
      <c r="G21" s="1487"/>
      <c r="H21" s="1488"/>
      <c r="I21" s="1488"/>
      <c r="J21" s="1488"/>
      <c r="K21" s="1488"/>
      <c r="L21" s="1489"/>
      <c r="M21" s="213">
        <v>9007</v>
      </c>
    </row>
    <row r="22" spans="2:13" s="56" customFormat="1" ht="18.75" hidden="1" customHeight="1" x14ac:dyDescent="0.2">
      <c r="B22" s="216" t="s">
        <v>20</v>
      </c>
      <c r="C22" s="215" t="s">
        <v>287</v>
      </c>
      <c r="D22" s="1486" t="s">
        <v>21</v>
      </c>
      <c r="E22" s="1487"/>
      <c r="F22" s="1487"/>
      <c r="G22" s="1487"/>
      <c r="H22" s="1488"/>
      <c r="I22" s="1488"/>
      <c r="J22" s="1488"/>
      <c r="K22" s="1488"/>
      <c r="L22" s="1489"/>
      <c r="M22" s="214">
        <v>9238</v>
      </c>
    </row>
    <row r="23" spans="2:13" s="56" customFormat="1" ht="18.75" customHeight="1" x14ac:dyDescent="0.2">
      <c r="B23" s="216" t="s">
        <v>20</v>
      </c>
      <c r="C23" s="215" t="s">
        <v>40</v>
      </c>
      <c r="D23" s="1486" t="s">
        <v>289</v>
      </c>
      <c r="E23" s="1487"/>
      <c r="F23" s="1487"/>
      <c r="G23" s="1487"/>
      <c r="H23" s="1488"/>
      <c r="I23" s="1488"/>
      <c r="J23" s="1488"/>
      <c r="K23" s="1488"/>
      <c r="L23" s="1489"/>
      <c r="M23" s="214">
        <v>9238</v>
      </c>
    </row>
    <row r="24" spans="2:13" s="56" customFormat="1" ht="18.75" customHeight="1" x14ac:dyDescent="0.2">
      <c r="B24" s="216" t="s">
        <v>22</v>
      </c>
      <c r="C24" s="215" t="s">
        <v>23</v>
      </c>
      <c r="D24" s="1486" t="s">
        <v>24</v>
      </c>
      <c r="E24" s="1487"/>
      <c r="F24" s="1487"/>
      <c r="G24" s="1487"/>
      <c r="H24" s="1488"/>
      <c r="I24" s="1488"/>
      <c r="J24" s="1488"/>
      <c r="K24" s="1488"/>
      <c r="L24" s="1489"/>
      <c r="M24" s="213">
        <v>9270</v>
      </c>
    </row>
    <row r="25" spans="2:13" s="56" customFormat="1" ht="18.75" customHeight="1" x14ac:dyDescent="0.2">
      <c r="B25" s="216" t="s">
        <v>25</v>
      </c>
      <c r="C25" s="215" t="s">
        <v>23</v>
      </c>
      <c r="D25" s="1486" t="s">
        <v>26</v>
      </c>
      <c r="E25" s="1487"/>
      <c r="F25" s="1487"/>
      <c r="G25" s="1487"/>
      <c r="H25" s="1488"/>
      <c r="I25" s="1488"/>
      <c r="J25" s="1488"/>
      <c r="K25" s="1488"/>
      <c r="L25" s="1489"/>
      <c r="M25" s="213">
        <v>9120</v>
      </c>
    </row>
    <row r="26" spans="2:13" s="56" customFormat="1" ht="18.75" customHeight="1" x14ac:dyDescent="0.2">
      <c r="B26" s="216" t="s">
        <v>27</v>
      </c>
      <c r="C26" s="215" t="s">
        <v>23</v>
      </c>
      <c r="D26" s="1486" t="s">
        <v>28</v>
      </c>
      <c r="E26" s="1487"/>
      <c r="F26" s="1487"/>
      <c r="G26" s="1487"/>
      <c r="H26" s="1488"/>
      <c r="I26" s="1488"/>
      <c r="J26" s="1488"/>
      <c r="K26" s="1488"/>
      <c r="L26" s="1489"/>
      <c r="M26" s="213">
        <v>9242</v>
      </c>
    </row>
    <row r="27" spans="2:13" ht="4.5" customHeight="1" x14ac:dyDescent="0.2">
      <c r="B27" s="209"/>
      <c r="C27" s="210"/>
      <c r="D27" s="210"/>
      <c r="E27" s="210"/>
      <c r="F27" s="210"/>
      <c r="G27" s="210"/>
      <c r="H27" s="211"/>
      <c r="I27" s="211"/>
      <c r="J27" s="211"/>
      <c r="K27" s="211"/>
      <c r="L27" s="211"/>
      <c r="M27" s="212"/>
    </row>
    <row r="28" spans="2:13" ht="15.75" customHeight="1" x14ac:dyDescent="0.2">
      <c r="B28" s="189" t="s">
        <v>400</v>
      </c>
      <c r="C28" s="210"/>
      <c r="D28" s="210"/>
      <c r="E28" s="210"/>
      <c r="F28" s="210"/>
      <c r="G28" s="210"/>
      <c r="H28" s="211"/>
      <c r="I28" s="211"/>
      <c r="J28" s="211"/>
      <c r="K28" s="211"/>
      <c r="L28" s="211"/>
      <c r="M28" s="212"/>
    </row>
    <row r="29" spans="2:13" ht="29.25" customHeight="1" x14ac:dyDescent="0.2">
      <c r="B29" s="47"/>
      <c r="C29" s="48"/>
      <c r="D29" s="48"/>
      <c r="E29" s="48"/>
      <c r="F29" s="48"/>
      <c r="G29" s="48"/>
      <c r="H29" s="49"/>
      <c r="I29" s="49"/>
      <c r="J29" s="49"/>
      <c r="K29" s="49"/>
      <c r="L29" s="49"/>
      <c r="M29" s="49"/>
    </row>
    <row r="30" spans="2:13" s="50" customFormat="1" ht="16.5" customHeight="1" x14ac:dyDescent="0.2">
      <c r="B30" s="226" t="s">
        <v>18</v>
      </c>
      <c r="C30" s="1485" t="s">
        <v>435</v>
      </c>
      <c r="D30" s="1485"/>
      <c r="E30" s="1485"/>
      <c r="F30" s="1485"/>
      <c r="G30" s="1485"/>
      <c r="H30" s="1485"/>
      <c r="I30" s="1485"/>
      <c r="J30" s="1485"/>
      <c r="K30" s="1485"/>
      <c r="L30" s="1485"/>
      <c r="M30" s="217"/>
    </row>
    <row r="31" spans="2:13" s="50" customFormat="1" ht="17.25" customHeight="1" x14ac:dyDescent="0.2">
      <c r="B31" s="218"/>
      <c r="C31" s="1520" t="s">
        <v>348</v>
      </c>
      <c r="D31" s="1520"/>
      <c r="E31" s="1520"/>
      <c r="F31" s="1520"/>
      <c r="G31" s="1520"/>
      <c r="H31" s="1520"/>
      <c r="I31" s="1520"/>
      <c r="J31" s="1520"/>
      <c r="K31" s="1520"/>
      <c r="L31" s="1520"/>
      <c r="M31" s="217"/>
    </row>
    <row r="32" spans="2:13" s="50" customFormat="1" ht="31.5" customHeight="1" x14ac:dyDescent="0.2">
      <c r="B32" s="226" t="s">
        <v>20</v>
      </c>
      <c r="C32" s="1485" t="s">
        <v>376</v>
      </c>
      <c r="D32" s="1485"/>
      <c r="E32" s="1485"/>
      <c r="F32" s="1485"/>
      <c r="G32" s="1485"/>
      <c r="H32" s="1485"/>
      <c r="I32" s="1485"/>
      <c r="J32" s="1485"/>
      <c r="K32" s="1485"/>
      <c r="L32" s="1485"/>
      <c r="M32" s="217"/>
    </row>
    <row r="33" spans="2:14" s="50" customFormat="1" ht="48" customHeight="1" x14ac:dyDescent="0.2">
      <c r="B33" s="218"/>
      <c r="C33" s="1520" t="s">
        <v>358</v>
      </c>
      <c r="D33" s="1520"/>
      <c r="E33" s="1520"/>
      <c r="F33" s="1520"/>
      <c r="G33" s="1520"/>
      <c r="H33" s="1520"/>
      <c r="I33" s="1520"/>
      <c r="J33" s="1520"/>
      <c r="K33" s="1520"/>
      <c r="L33" s="1520"/>
      <c r="M33" s="217"/>
    </row>
    <row r="34" spans="2:14" s="50" customFormat="1" ht="16.5" customHeight="1" x14ac:dyDescent="0.2">
      <c r="B34" s="226" t="s">
        <v>22</v>
      </c>
      <c r="C34" s="1485" t="s">
        <v>345</v>
      </c>
      <c r="D34" s="1485"/>
      <c r="E34" s="1485"/>
      <c r="F34" s="1485"/>
      <c r="G34" s="1485"/>
      <c r="H34" s="1485"/>
      <c r="I34" s="1485"/>
      <c r="J34" s="1485"/>
      <c r="K34" s="1485"/>
      <c r="L34" s="1485"/>
      <c r="M34" s="217"/>
    </row>
    <row r="35" spans="2:14" s="50" customFormat="1" ht="47.25" customHeight="1" x14ac:dyDescent="0.2">
      <c r="B35" s="218"/>
      <c r="C35" s="1520" t="s">
        <v>346</v>
      </c>
      <c r="D35" s="1520"/>
      <c r="E35" s="1520"/>
      <c r="F35" s="1520"/>
      <c r="G35" s="1520"/>
      <c r="H35" s="1520"/>
      <c r="I35" s="1520"/>
      <c r="J35" s="1520"/>
      <c r="K35" s="1520"/>
      <c r="L35" s="1520"/>
      <c r="M35" s="217"/>
    </row>
    <row r="36" spans="2:14" s="50" customFormat="1" ht="16.5" customHeight="1" x14ac:dyDescent="0.2">
      <c r="B36" s="226" t="s">
        <v>25</v>
      </c>
      <c r="C36" s="1485" t="s">
        <v>436</v>
      </c>
      <c r="D36" s="1485"/>
      <c r="E36" s="1485"/>
      <c r="F36" s="1485"/>
      <c r="G36" s="1485"/>
      <c r="H36" s="1485"/>
      <c r="I36" s="1485"/>
      <c r="J36" s="1485"/>
      <c r="K36" s="1485"/>
      <c r="L36" s="1485"/>
      <c r="M36" s="217"/>
    </row>
    <row r="37" spans="2:14" s="224" customFormat="1" ht="30" customHeight="1" x14ac:dyDescent="0.2">
      <c r="B37" s="222"/>
      <c r="C37" s="1520" t="s">
        <v>377</v>
      </c>
      <c r="D37" s="1520"/>
      <c r="E37" s="1520"/>
      <c r="F37" s="1520"/>
      <c r="G37" s="1520"/>
      <c r="H37" s="1520"/>
      <c r="I37" s="1520"/>
      <c r="J37" s="1520"/>
      <c r="K37" s="1520"/>
      <c r="L37" s="1520"/>
      <c r="M37" s="223"/>
    </row>
    <row r="38" spans="2:14" s="50" customFormat="1" ht="16.5" customHeight="1" x14ac:dyDescent="0.2">
      <c r="B38" s="226" t="s">
        <v>27</v>
      </c>
      <c r="C38" s="1485" t="s">
        <v>347</v>
      </c>
      <c r="D38" s="1485"/>
      <c r="E38" s="1485"/>
      <c r="F38" s="1485"/>
      <c r="G38" s="1485"/>
      <c r="H38" s="1485"/>
      <c r="I38" s="1485"/>
      <c r="J38" s="1485"/>
      <c r="K38" s="1485"/>
      <c r="L38" s="1485"/>
      <c r="M38" s="217"/>
    </row>
    <row r="39" spans="2:14" s="50" customFormat="1" ht="34.5" customHeight="1" x14ac:dyDescent="0.2">
      <c r="B39" s="218"/>
      <c r="C39" s="1520" t="s">
        <v>349</v>
      </c>
      <c r="D39" s="1520"/>
      <c r="E39" s="1520"/>
      <c r="F39" s="1520"/>
      <c r="G39" s="1520"/>
      <c r="H39" s="1520"/>
      <c r="I39" s="1520"/>
      <c r="J39" s="1520"/>
      <c r="K39" s="1520"/>
      <c r="L39" s="1520"/>
      <c r="M39" s="217"/>
    </row>
    <row r="40" spans="2:14" s="50" customFormat="1" ht="19.5" customHeight="1" x14ac:dyDescent="0.2">
      <c r="B40" s="226" t="s">
        <v>145</v>
      </c>
      <c r="C40" s="1485" t="s">
        <v>351</v>
      </c>
      <c r="D40" s="1485"/>
      <c r="E40" s="1485"/>
      <c r="F40" s="1485"/>
      <c r="G40" s="1485"/>
      <c r="H40" s="1485"/>
      <c r="I40" s="1485"/>
      <c r="J40" s="1485"/>
      <c r="K40" s="1485"/>
      <c r="L40" s="1485"/>
      <c r="M40" s="217"/>
    </row>
    <row r="41" spans="2:14" s="50" customFormat="1" ht="34.5" customHeight="1" x14ac:dyDescent="0.2">
      <c r="B41" s="219"/>
      <c r="C41" s="1520" t="s">
        <v>378</v>
      </c>
      <c r="D41" s="1520"/>
      <c r="E41" s="1520"/>
      <c r="F41" s="1520"/>
      <c r="G41" s="1520"/>
      <c r="H41" s="1520"/>
      <c r="I41" s="1520"/>
      <c r="J41" s="1520"/>
      <c r="K41" s="1520"/>
      <c r="L41" s="1520"/>
      <c r="M41" s="217"/>
    </row>
    <row r="42" spans="2:14" s="50" customFormat="1" ht="34.5" customHeight="1" x14ac:dyDescent="0.2">
      <c r="B42" s="219"/>
      <c r="C42" s="227"/>
      <c r="D42" s="245"/>
      <c r="E42" s="245"/>
      <c r="F42" s="245"/>
      <c r="G42" s="227"/>
      <c r="H42" s="227"/>
      <c r="I42" s="227"/>
      <c r="J42" s="227"/>
      <c r="K42" s="227"/>
      <c r="L42" s="227"/>
      <c r="M42" s="217"/>
    </row>
    <row r="43" spans="2:14" ht="24" customHeight="1" x14ac:dyDescent="0.25">
      <c r="B43" s="1517" t="s">
        <v>401</v>
      </c>
      <c r="C43" s="1518"/>
      <c r="D43" s="1518"/>
      <c r="E43" s="1518"/>
      <c r="F43" s="1518"/>
      <c r="G43" s="1518"/>
      <c r="H43" s="1518"/>
      <c r="I43" s="1518"/>
      <c r="J43" s="1518"/>
      <c r="K43" s="1518"/>
      <c r="L43" s="1518"/>
      <c r="M43" s="1519"/>
    </row>
    <row r="44" spans="2:14" ht="18.75" customHeight="1" x14ac:dyDescent="0.2">
      <c r="C44" s="1523" t="s">
        <v>29</v>
      </c>
      <c r="D44" s="1524"/>
      <c r="E44" s="1524"/>
      <c r="F44" s="1524"/>
      <c r="G44" s="1525"/>
      <c r="H44" s="1525"/>
      <c r="I44" s="1525"/>
      <c r="J44" s="1525"/>
      <c r="K44" s="1525"/>
      <c r="L44" s="1526"/>
      <c r="M44" s="45"/>
      <c r="N44" s="45"/>
    </row>
    <row r="45" spans="2:14" ht="6.75" customHeight="1" x14ac:dyDescent="0.2">
      <c r="B45" s="51"/>
      <c r="C45" s="52"/>
      <c r="D45" s="52"/>
      <c r="E45" s="52"/>
      <c r="F45" s="52"/>
      <c r="G45" s="52"/>
      <c r="H45" s="52"/>
      <c r="I45" s="52"/>
      <c r="J45" s="52"/>
      <c r="K45" s="52"/>
      <c r="L45" s="52"/>
      <c r="M45" s="45"/>
      <c r="N45" s="45"/>
    </row>
    <row r="46" spans="2:14" ht="18" customHeight="1" x14ac:dyDescent="0.2">
      <c r="C46" s="1527" t="s">
        <v>30</v>
      </c>
      <c r="D46" s="1528"/>
      <c r="E46" s="1528"/>
      <c r="F46" s="1528"/>
      <c r="G46" s="1525"/>
      <c r="H46" s="1525"/>
      <c r="I46" s="1525"/>
      <c r="J46" s="1525"/>
      <c r="K46" s="1525"/>
      <c r="L46" s="1526"/>
      <c r="M46" s="45"/>
      <c r="N46" s="45"/>
    </row>
    <row r="47" spans="2:14" ht="6" customHeight="1" thickBot="1" x14ac:dyDescent="0.25">
      <c r="C47" s="53"/>
      <c r="D47" s="53"/>
      <c r="E47" s="53"/>
      <c r="F47" s="53"/>
      <c r="G47" s="54"/>
      <c r="H47" s="54"/>
      <c r="I47" s="54"/>
      <c r="J47" s="54"/>
      <c r="K47" s="54"/>
      <c r="L47" s="54"/>
      <c r="M47" s="45"/>
      <c r="N47" s="45"/>
    </row>
    <row r="48" spans="2:14" ht="18.75" customHeight="1" thickBot="1" x14ac:dyDescent="0.25">
      <c r="C48" s="1529" t="s">
        <v>31</v>
      </c>
      <c r="D48" s="1530"/>
      <c r="E48" s="1530"/>
      <c r="F48" s="1530"/>
      <c r="G48" s="1531"/>
      <c r="H48" s="1531"/>
      <c r="I48" s="1531"/>
      <c r="J48" s="1531"/>
      <c r="K48" s="1531"/>
      <c r="L48" s="1532"/>
    </row>
    <row r="49" spans="2:14" ht="18" customHeight="1" x14ac:dyDescent="0.2">
      <c r="G49" s="55"/>
      <c r="H49" s="55"/>
      <c r="I49" s="55"/>
      <c r="J49" s="55"/>
      <c r="K49" s="55"/>
      <c r="L49" s="55"/>
    </row>
    <row r="50" spans="2:14" ht="20.25" customHeight="1" x14ac:dyDescent="0.2">
      <c r="B50" s="1521"/>
      <c r="C50" s="1522"/>
      <c r="D50" s="1522"/>
      <c r="E50" s="1522"/>
      <c r="F50" s="1522"/>
      <c r="G50" s="1522"/>
      <c r="H50" s="1522"/>
      <c r="I50" s="1522"/>
      <c r="J50" s="1522"/>
      <c r="K50" s="1522"/>
      <c r="L50" s="1522"/>
      <c r="M50" s="1522"/>
    </row>
    <row r="51" spans="2:14" x14ac:dyDescent="0.2">
      <c r="I51" s="55"/>
    </row>
    <row r="52" spans="2:14" x14ac:dyDescent="0.2">
      <c r="D52" s="55"/>
      <c r="E52" s="55"/>
      <c r="F52" s="55"/>
      <c r="G52" s="55"/>
      <c r="H52" s="55"/>
      <c r="I52" s="55"/>
      <c r="J52" s="55"/>
      <c r="K52" s="55"/>
      <c r="L52" s="249" t="s">
        <v>415</v>
      </c>
      <c r="M52" s="250" t="s">
        <v>416</v>
      </c>
    </row>
    <row r="53" spans="2:14" x14ac:dyDescent="0.2">
      <c r="B53" s="1521"/>
      <c r="C53" s="1522"/>
      <c r="D53" s="1522"/>
      <c r="E53" s="1522"/>
      <c r="F53" s="1522"/>
      <c r="G53" s="1522"/>
      <c r="H53" s="1522"/>
      <c r="I53" s="1522"/>
      <c r="J53" s="1522"/>
      <c r="K53" s="1522"/>
      <c r="L53" s="1522"/>
      <c r="M53" s="1522"/>
    </row>
    <row r="54" spans="2:14" ht="15.75" customHeight="1" thickBot="1" x14ac:dyDescent="0.25">
      <c r="B54" s="1515" t="s">
        <v>417</v>
      </c>
      <c r="C54" s="1515"/>
      <c r="D54" s="1515"/>
      <c r="E54" s="1515"/>
      <c r="F54" s="1515"/>
      <c r="G54" s="1515"/>
      <c r="H54" s="1515"/>
      <c r="I54" s="1515"/>
      <c r="J54" s="1515"/>
      <c r="K54" s="1515"/>
      <c r="L54" s="1515"/>
      <c r="M54" s="1515"/>
      <c r="N54" s="1516"/>
    </row>
    <row r="55" spans="2:14" ht="21" customHeight="1" x14ac:dyDescent="0.2">
      <c r="C55" s="243" t="s">
        <v>238</v>
      </c>
      <c r="D55" s="248"/>
      <c r="E55" s="248"/>
      <c r="F55" s="248"/>
      <c r="G55" s="248"/>
      <c r="H55" s="251"/>
      <c r="I55" s="244" t="s">
        <v>409</v>
      </c>
      <c r="M55" s="36"/>
    </row>
    <row r="56" spans="2:14" x14ac:dyDescent="0.2">
      <c r="C56" s="252" t="s">
        <v>240</v>
      </c>
      <c r="D56" s="253"/>
      <c r="E56" s="253"/>
      <c r="F56" s="253"/>
      <c r="G56" s="253"/>
      <c r="H56" s="254"/>
      <c r="I56" s="255">
        <v>11</v>
      </c>
      <c r="M56" s="36"/>
    </row>
    <row r="57" spans="2:14" x14ac:dyDescent="0.2">
      <c r="C57" s="256" t="s">
        <v>241</v>
      </c>
      <c r="D57" s="257"/>
      <c r="E57" s="257"/>
      <c r="F57" s="257"/>
      <c r="G57" s="257"/>
      <c r="H57" s="258"/>
      <c r="I57" s="259">
        <v>12</v>
      </c>
    </row>
    <row r="58" spans="2:14" x14ac:dyDescent="0.2">
      <c r="C58" s="260" t="s">
        <v>242</v>
      </c>
      <c r="D58" s="261"/>
      <c r="E58" s="261"/>
      <c r="F58" s="261"/>
      <c r="G58" s="261"/>
      <c r="H58" s="262"/>
      <c r="I58" s="263"/>
    </row>
    <row r="59" spans="2:14" x14ac:dyDescent="0.2">
      <c r="C59" s="256" t="s">
        <v>241</v>
      </c>
      <c r="D59" s="257"/>
      <c r="E59" s="257"/>
      <c r="F59" s="257"/>
      <c r="G59" s="257"/>
      <c r="H59" s="258"/>
      <c r="I59" s="259">
        <v>13</v>
      </c>
      <c r="M59" s="36"/>
    </row>
    <row r="60" spans="2:14" x14ac:dyDescent="0.2">
      <c r="C60" s="260" t="s">
        <v>243</v>
      </c>
      <c r="D60" s="261"/>
      <c r="E60" s="261"/>
      <c r="F60" s="261"/>
      <c r="G60" s="261"/>
      <c r="H60" s="262"/>
      <c r="I60" s="263"/>
      <c r="M60" s="36"/>
    </row>
    <row r="61" spans="2:14" x14ac:dyDescent="0.2">
      <c r="C61" s="264" t="s">
        <v>244</v>
      </c>
      <c r="D61" s="265"/>
      <c r="E61" s="265"/>
      <c r="F61" s="265"/>
      <c r="G61" s="265"/>
      <c r="H61" s="266"/>
      <c r="I61" s="267">
        <v>14</v>
      </c>
      <c r="M61" s="36"/>
    </row>
    <row r="62" spans="2:14" x14ac:dyDescent="0.2">
      <c r="C62" s="264" t="s">
        <v>245</v>
      </c>
      <c r="D62" s="265"/>
      <c r="E62" s="265"/>
      <c r="F62" s="265"/>
      <c r="G62" s="265"/>
      <c r="H62" s="266"/>
      <c r="I62" s="267">
        <v>15</v>
      </c>
      <c r="M62" s="36"/>
    </row>
    <row r="63" spans="2:14" x14ac:dyDescent="0.2">
      <c r="C63" s="264" t="s">
        <v>246</v>
      </c>
      <c r="D63" s="265"/>
      <c r="E63" s="265"/>
      <c r="F63" s="265"/>
      <c r="G63" s="265"/>
      <c r="H63" s="266"/>
      <c r="I63" s="267">
        <v>16</v>
      </c>
      <c r="M63" s="36"/>
    </row>
    <row r="64" spans="2:14" x14ac:dyDescent="0.2">
      <c r="C64" s="264" t="s">
        <v>247</v>
      </c>
      <c r="D64" s="265"/>
      <c r="E64" s="265"/>
      <c r="F64" s="265"/>
      <c r="G64" s="265"/>
      <c r="H64" s="266"/>
      <c r="I64" s="267">
        <v>17</v>
      </c>
      <c r="M64" s="36"/>
    </row>
    <row r="65" spans="2:14" x14ac:dyDescent="0.2">
      <c r="C65" s="264" t="s">
        <v>248</v>
      </c>
      <c r="D65" s="265"/>
      <c r="E65" s="265"/>
      <c r="F65" s="265"/>
      <c r="G65" s="265"/>
      <c r="H65" s="266"/>
      <c r="I65" s="267">
        <v>61</v>
      </c>
      <c r="M65" s="36"/>
    </row>
    <row r="66" spans="2:14" x14ac:dyDescent="0.2">
      <c r="C66" s="264" t="s">
        <v>249</v>
      </c>
      <c r="D66" s="265"/>
      <c r="E66" s="265"/>
      <c r="F66" s="265"/>
      <c r="G66" s="265"/>
      <c r="H66" s="268"/>
      <c r="I66" s="267">
        <v>62</v>
      </c>
      <c r="M66" s="36"/>
    </row>
    <row r="67" spans="2:14" x14ac:dyDescent="0.2">
      <c r="C67" s="264" t="s">
        <v>250</v>
      </c>
      <c r="D67" s="265"/>
      <c r="E67" s="265"/>
      <c r="F67" s="265"/>
      <c r="G67" s="265"/>
      <c r="H67" s="266"/>
      <c r="I67" s="267">
        <v>63</v>
      </c>
      <c r="M67" s="36"/>
    </row>
    <row r="68" spans="2:14" x14ac:dyDescent="0.2">
      <c r="C68" s="264" t="s">
        <v>251</v>
      </c>
      <c r="D68" s="265"/>
      <c r="E68" s="265"/>
      <c r="F68" s="265"/>
      <c r="G68" s="265"/>
      <c r="H68" s="268"/>
      <c r="I68" s="267">
        <v>64</v>
      </c>
      <c r="M68" s="36"/>
    </row>
    <row r="69" spans="2:14" ht="13.5" thickBot="1" x14ac:dyDescent="0.25">
      <c r="C69" s="269" t="s">
        <v>252</v>
      </c>
      <c r="D69" s="270"/>
      <c r="E69" s="270"/>
      <c r="F69" s="270"/>
      <c r="G69" s="270"/>
      <c r="H69" s="155"/>
      <c r="I69" s="242">
        <v>66</v>
      </c>
      <c r="M69" s="36"/>
    </row>
    <row r="70" spans="2:14" x14ac:dyDescent="0.2">
      <c r="C70" s="189" t="s">
        <v>290</v>
      </c>
      <c r="D70" s="189"/>
      <c r="E70" s="189"/>
      <c r="F70" s="189"/>
      <c r="G70" s="189"/>
      <c r="H70" s="44"/>
      <c r="I70" s="44"/>
      <c r="M70" s="36"/>
    </row>
    <row r="71" spans="2:14" x14ac:dyDescent="0.2">
      <c r="B71" s="45"/>
      <c r="C71" s="271"/>
      <c r="D71" s="45"/>
      <c r="E71" s="45"/>
      <c r="F71" s="45"/>
      <c r="G71" s="45"/>
      <c r="H71" s="44"/>
      <c r="I71" s="44"/>
      <c r="J71" s="44"/>
      <c r="K71" s="44"/>
      <c r="L71" s="44"/>
      <c r="M71" s="44"/>
    </row>
    <row r="72" spans="2:14" x14ac:dyDescent="0.2">
      <c r="D72" s="36"/>
      <c r="E72" s="36"/>
      <c r="F72" s="36"/>
    </row>
    <row r="73" spans="2:14" ht="15" x14ac:dyDescent="0.25">
      <c r="B73" s="1517" t="s">
        <v>418</v>
      </c>
      <c r="C73" s="1518"/>
      <c r="D73" s="1518"/>
      <c r="E73" s="1518"/>
      <c r="F73" s="1518"/>
      <c r="G73" s="1518"/>
      <c r="H73" s="1518"/>
      <c r="I73" s="1518"/>
      <c r="J73" s="1518"/>
      <c r="K73" s="1518"/>
      <c r="L73" s="1518"/>
      <c r="M73" s="1519"/>
    </row>
    <row r="74" spans="2:14" ht="15" x14ac:dyDescent="0.2">
      <c r="D74" s="36"/>
      <c r="E74" s="36"/>
      <c r="F74" s="36"/>
      <c r="I74" s="1542" t="s">
        <v>419</v>
      </c>
      <c r="J74" s="1543"/>
      <c r="K74" s="1543"/>
      <c r="L74" s="1543"/>
      <c r="M74" s="1544"/>
    </row>
    <row r="75" spans="2:14" ht="15" x14ac:dyDescent="0.25">
      <c r="B75" s="1541" t="s">
        <v>420</v>
      </c>
      <c r="C75" s="1541"/>
      <c r="D75" s="1541"/>
      <c r="E75" s="1541"/>
      <c r="F75" s="1541"/>
      <c r="G75" s="1541"/>
      <c r="H75" s="1541"/>
      <c r="I75" s="1541"/>
      <c r="J75" s="1541"/>
      <c r="K75" s="1541"/>
      <c r="L75" s="1541"/>
      <c r="M75" s="1541"/>
      <c r="N75" s="1541"/>
    </row>
    <row r="76" spans="2:14" ht="13.5" thickBot="1" x14ac:dyDescent="0.25">
      <c r="B76" s="289" t="s">
        <v>421</v>
      </c>
      <c r="C76" s="290"/>
      <c r="D76" s="290"/>
      <c r="E76" s="290"/>
      <c r="F76" s="290"/>
      <c r="G76" s="290"/>
      <c r="H76" s="290"/>
      <c r="I76" s="290"/>
      <c r="J76" s="290"/>
      <c r="K76" s="290"/>
      <c r="L76" s="290"/>
      <c r="M76" s="290"/>
    </row>
    <row r="77" spans="2:14" x14ac:dyDescent="0.2">
      <c r="B77" s="291"/>
      <c r="C77" s="272"/>
      <c r="D77" s="272"/>
      <c r="E77" s="272"/>
      <c r="F77" s="272"/>
      <c r="G77" s="273"/>
      <c r="H77" s="292"/>
      <c r="I77" s="292"/>
      <c r="J77" s="292"/>
      <c r="K77" s="292"/>
      <c r="L77" s="292"/>
      <c r="M77" s="293"/>
    </row>
    <row r="78" spans="2:14" ht="24" x14ac:dyDescent="0.2">
      <c r="B78" s="277"/>
      <c r="C78" s="274"/>
      <c r="D78" s="274"/>
      <c r="E78" s="274"/>
      <c r="F78" s="294"/>
      <c r="G78" s="275" t="s">
        <v>16</v>
      </c>
      <c r="H78" s="1334" t="s">
        <v>298</v>
      </c>
      <c r="I78" s="1334" t="s">
        <v>422</v>
      </c>
      <c r="J78" s="1334" t="s">
        <v>299</v>
      </c>
      <c r="K78" s="1334" t="s">
        <v>445</v>
      </c>
      <c r="L78" s="1334" t="s">
        <v>446</v>
      </c>
      <c r="M78" s="276" t="s">
        <v>447</v>
      </c>
    </row>
    <row r="79" spans="2:14" x14ac:dyDescent="0.2">
      <c r="B79" s="277"/>
      <c r="C79" s="274"/>
      <c r="D79" s="274"/>
      <c r="E79" s="295"/>
      <c r="F79" s="296"/>
      <c r="G79" s="275"/>
      <c r="H79" s="278">
        <v>5</v>
      </c>
      <c r="I79" s="278">
        <v>6</v>
      </c>
      <c r="J79" s="278">
        <v>7</v>
      </c>
      <c r="K79" s="278">
        <v>8</v>
      </c>
      <c r="L79" s="278">
        <v>9</v>
      </c>
      <c r="M79" s="279">
        <v>10</v>
      </c>
    </row>
    <row r="80" spans="2:14" ht="24" x14ac:dyDescent="0.2">
      <c r="B80" s="280" t="s">
        <v>90</v>
      </c>
      <c r="C80" s="281"/>
      <c r="D80" s="281"/>
      <c r="E80" s="1536"/>
      <c r="F80" s="1537"/>
      <c r="G80" s="282" t="s">
        <v>80</v>
      </c>
      <c r="H80" s="283">
        <v>33461</v>
      </c>
      <c r="I80" s="283">
        <v>34532</v>
      </c>
      <c r="J80" s="283">
        <v>35603</v>
      </c>
      <c r="K80" s="283">
        <v>35574</v>
      </c>
      <c r="L80" s="283">
        <v>36801</v>
      </c>
      <c r="M80" s="284">
        <v>38550</v>
      </c>
    </row>
    <row r="81" spans="2:14" ht="13.5" customHeight="1" thickBot="1" x14ac:dyDescent="0.25">
      <c r="B81" s="1538" t="s">
        <v>91</v>
      </c>
      <c r="C81" s="1539"/>
      <c r="D81" s="1539"/>
      <c r="E81" s="1539"/>
      <c r="F81" s="1540"/>
      <c r="G81" s="285" t="s">
        <v>80</v>
      </c>
      <c r="H81" s="286">
        <v>26179</v>
      </c>
      <c r="I81" s="286">
        <v>27016</v>
      </c>
      <c r="J81" s="286">
        <v>27854</v>
      </c>
      <c r="K81" s="286">
        <v>27832</v>
      </c>
      <c r="L81" s="286">
        <v>28792</v>
      </c>
      <c r="M81" s="287">
        <v>30159</v>
      </c>
    </row>
    <row r="82" spans="2:14" x14ac:dyDescent="0.2">
      <c r="G82" s="5"/>
      <c r="H82" s="5"/>
      <c r="I82" s="5"/>
      <c r="J82" s="5"/>
      <c r="K82" s="5"/>
      <c r="L82" s="5"/>
    </row>
    <row r="83" spans="2:14" ht="15" x14ac:dyDescent="0.25">
      <c r="B83" s="288" t="s">
        <v>423</v>
      </c>
      <c r="G83" s="5"/>
      <c r="H83" s="5"/>
      <c r="I83" s="5"/>
      <c r="J83" s="5"/>
      <c r="K83" s="5"/>
      <c r="L83" s="5"/>
    </row>
    <row r="84" spans="2:14" x14ac:dyDescent="0.2">
      <c r="D84" s="36"/>
      <c r="E84" s="36"/>
      <c r="F84" s="36"/>
    </row>
    <row r="85" spans="2:14" x14ac:dyDescent="0.2">
      <c r="C85" s="1533" t="s">
        <v>424</v>
      </c>
      <c r="D85" s="1534"/>
      <c r="E85" s="1534"/>
      <c r="F85" s="1534"/>
      <c r="G85" s="1534"/>
      <c r="H85" s="1534"/>
      <c r="I85" s="1534"/>
      <c r="J85" s="1534"/>
      <c r="K85" s="1534"/>
      <c r="L85" s="1534"/>
      <c r="M85" s="1534"/>
      <c r="N85" s="1535"/>
    </row>
    <row r="86" spans="2:14" ht="15.75" x14ac:dyDescent="0.2">
      <c r="C86" s="59" t="s">
        <v>115</v>
      </c>
      <c r="D86" s="36"/>
      <c r="E86" s="36"/>
      <c r="F86" s="36"/>
    </row>
    <row r="87" spans="2:14" ht="15.75" x14ac:dyDescent="0.2">
      <c r="C87" s="59" t="s">
        <v>116</v>
      </c>
      <c r="D87" s="36"/>
      <c r="E87" s="36"/>
      <c r="F87" s="36"/>
    </row>
    <row r="88" spans="2:14" ht="15.75" x14ac:dyDescent="0.2">
      <c r="C88" s="59" t="s">
        <v>117</v>
      </c>
      <c r="D88" s="36"/>
      <c r="E88" s="36"/>
      <c r="F88" s="36"/>
    </row>
    <row r="89" spans="2:14" ht="15.75" x14ac:dyDescent="0.2">
      <c r="C89" s="59" t="s">
        <v>425</v>
      </c>
      <c r="D89" s="36"/>
      <c r="E89" s="36"/>
      <c r="F89" s="36"/>
    </row>
    <row r="90" spans="2:14" ht="15.75" x14ac:dyDescent="0.2">
      <c r="C90" s="59" t="s">
        <v>118</v>
      </c>
      <c r="D90" s="36"/>
      <c r="E90" s="36"/>
      <c r="F90" s="36"/>
    </row>
    <row r="91" spans="2:14" ht="15.75" x14ac:dyDescent="0.2">
      <c r="C91" s="59" t="s">
        <v>119</v>
      </c>
      <c r="D91" s="36"/>
      <c r="E91" s="36"/>
      <c r="F91" s="36"/>
    </row>
    <row r="92" spans="2:14" ht="15.75" x14ac:dyDescent="0.2">
      <c r="C92" s="59" t="s">
        <v>426</v>
      </c>
      <c r="D92" s="36"/>
      <c r="E92" s="36"/>
      <c r="F92" s="36"/>
    </row>
    <row r="93" spans="2:14" x14ac:dyDescent="0.2">
      <c r="D93" s="36"/>
      <c r="E93" s="36"/>
      <c r="F93" s="36"/>
    </row>
    <row r="94" spans="2:14" x14ac:dyDescent="0.2">
      <c r="D94" s="36"/>
      <c r="E94" s="36"/>
      <c r="F94" s="36"/>
    </row>
    <row r="95" spans="2:14" x14ac:dyDescent="0.2">
      <c r="D95" s="36"/>
      <c r="E95" s="36"/>
      <c r="F95" s="36"/>
      <c r="L95" s="249" t="s">
        <v>415</v>
      </c>
      <c r="M95" s="250" t="s">
        <v>416</v>
      </c>
    </row>
  </sheetData>
  <sheetProtection algorithmName="SHA-512" hashValue="o60UVHOvA0Ar6QU8Wv+g7ECp/uyY6Lk9CmgmQ/UiL9Jh0L/aURqjMlq8zvnFvgd4JYnxouzsuoxZLKhZGHbavw==" saltValue="OiIJ/t2Uy2nwmxJWYlzgjw==" spinCount="100000" sheet="1" objects="1" scenarios="1"/>
  <mergeCells count="48">
    <mergeCell ref="C85:N85"/>
    <mergeCell ref="E80:F80"/>
    <mergeCell ref="B81:F81"/>
    <mergeCell ref="B73:M73"/>
    <mergeCell ref="B75:N75"/>
    <mergeCell ref="I74:M74"/>
    <mergeCell ref="B53:M53"/>
    <mergeCell ref="C44:L44"/>
    <mergeCell ref="C46:L46"/>
    <mergeCell ref="C48:L48"/>
    <mergeCell ref="B50:M50"/>
    <mergeCell ref="C38:L38"/>
    <mergeCell ref="D23:L23"/>
    <mergeCell ref="D24:L24"/>
    <mergeCell ref="D25:L25"/>
    <mergeCell ref="D26:L26"/>
    <mergeCell ref="I11:M11"/>
    <mergeCell ref="I15:M15"/>
    <mergeCell ref="B4:G15"/>
    <mergeCell ref="D20:L20"/>
    <mergeCell ref="B54:N54"/>
    <mergeCell ref="B43:M43"/>
    <mergeCell ref="C30:L30"/>
    <mergeCell ref="C33:L33"/>
    <mergeCell ref="C32:L32"/>
    <mergeCell ref="C31:L31"/>
    <mergeCell ref="C35:L35"/>
    <mergeCell ref="C39:L39"/>
    <mergeCell ref="C40:L40"/>
    <mergeCell ref="C41:L41"/>
    <mergeCell ref="C36:L36"/>
    <mergeCell ref="C37:L37"/>
    <mergeCell ref="B16:G16"/>
    <mergeCell ref="C34:L34"/>
    <mergeCell ref="D21:L21"/>
    <mergeCell ref="D22:L22"/>
    <mergeCell ref="B2:G2"/>
    <mergeCell ref="I2:M2"/>
    <mergeCell ref="I4:M4"/>
    <mergeCell ref="I5:M5"/>
    <mergeCell ref="I6:M6"/>
    <mergeCell ref="I7:M7"/>
    <mergeCell ref="I8:M8"/>
    <mergeCell ref="I9:M9"/>
    <mergeCell ref="I10:M10"/>
    <mergeCell ref="I13:M13"/>
    <mergeCell ref="I14:M14"/>
    <mergeCell ref="B18:M18"/>
  </mergeCells>
  <hyperlinks>
    <hyperlink ref="I4" location="'1.Kriterium'!A1" display="1. Einkommen"/>
    <hyperlink ref="I4:M4" location="Ergebnis!A1" tooltip="zu den RATING - ERGEBNISSEN" display=" ► RATING - ERGEBNIS"/>
    <hyperlink ref="I5" location="'1.Kriterium'!A1" display="1. Einkommen"/>
    <hyperlink ref="I6" location="'2.Kriterium (EU)'!A1" display="2. Eigenkapitalveränderung, bereinigt"/>
    <hyperlink ref="I8" location="'3.Kriterium'!A1" display="3. Eigenkapitalanteil"/>
    <hyperlink ref="I9" location="'4.Kriterium'!A1" display="4. Gesamtkapitalrentabilität"/>
    <hyperlink ref="I10" location="'5.Kriterium'!A1" display="5. Ausschöpfung mittelfr. KDG"/>
    <hyperlink ref="I7" location="'2.Kriterium (EU)'!A1" display="2. Eigenkapitalveränderung, bereinigt"/>
    <hyperlink ref="I5:M5" location="'1KZ'!A1" tooltip="zur Berechnung der Kennzahl: EINKOMMEN je AK" display=" ► Einkommen je Arbeitskraft"/>
    <hyperlink ref="I6:M6" location="'2aKZ_EU'!A1" tooltip="zur Berechnung der Kennzahl: EIGENKAPITALVERÄNDERUNG (Untern.)" display=" ► Eigenkapitalveränderung, bereinigt für Einzelunternehmen"/>
    <hyperlink ref="I7:M7" location="'2bKZ_JUR'!A1" tooltip="zur Berechnung der Kennzahl: EIGENKAPITALVERÄNDERUNG (jur. Pers.Untern.)" display=" ► Eigenkapitalveränderung, bereinigt für jur. Personen"/>
    <hyperlink ref="I8:M8" location="'3KZ'!A1" tooltip="zur Berechnung der Kennzahl: EIGENKAPITALANTEIL" display=" ► Eigenkapitalquote"/>
    <hyperlink ref="I9:M9" location="'4KZ'!A1" tooltip="zur Berechnung der Kennzahl: GESAMTKAPITALRENTABILITÄT" display=" ► Gesamtkapitalrentabilität"/>
    <hyperlink ref="I10:M10" location="'5KZ'!A1" tooltip="zur Berechnung der Kennzahl: AUSSCHÖPFUNG KDG" display=" ► Ausschöpfung mittelfr. KDG"/>
    <hyperlink ref="I11" location="'5.Kriterium'!A1" display="5. Ausschöpfung mittelfr. KDG"/>
    <hyperlink ref="I11:M11" location="AK_EU_PG_JUR__Lohnans!A1" display=" ► Arbeitskräfte und Lohnansatz"/>
    <hyperlink ref="I13" location="'5.Kriterium'!A1" display="5. Ausschöpfung mittelfr. KDG"/>
    <hyperlink ref="I13:M13" location="Start!A1" tooltip="zurück zur STARTSEITE" display=" ► S T A R T S E I T E"/>
    <hyperlink ref="I14:M14" location="Hinweise!A72" display=" ► Code Rechtsformen (Schlüssel)"/>
    <hyperlink ref="I15:M15" location="Hinweise!A90" display=" ► Erläuterungen zum Lohnansatz"/>
    <hyperlink ref="I74" location="'5.Kriterium'!A1" display="5. Ausschöpfung mittelfr. KDG"/>
    <hyperlink ref="I74:M74" location="AK_EU_PG_JUR__Lohnans!A1" display=" ► zurück zu Arbeitskräfte und Lohnansatz "/>
  </hyperlinks>
  <pageMargins left="0.59055118110236227" right="0.51181102362204722" top="0.70866141732283472" bottom="0.98425196850393704" header="0.51181102362204722" footer="0.51181102362204722"/>
  <pageSetup paperSize="9" scale="66" fitToHeight="0" orientation="portrait" r:id="rId1"/>
  <headerFooter alignWithMargins="0"/>
  <rowBreaks count="1" manualBreakCount="1">
    <brk id="51"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pageSetUpPr fitToPage="1"/>
  </sheetPr>
  <dimension ref="A1:AK92"/>
  <sheetViews>
    <sheetView showGridLines="0" zoomScale="95" zoomScaleNormal="95" zoomScaleSheetLayoutView="200" workbookViewId="0">
      <selection activeCell="G16" sqref="G16"/>
    </sheetView>
  </sheetViews>
  <sheetFormatPr baseColWidth="10" defaultColWidth="8.88671875" defaultRowHeight="14.25" x14ac:dyDescent="0.2"/>
  <cols>
    <col min="1" max="1" width="1.109375" style="301" customWidth="1"/>
    <col min="2" max="2" width="4.77734375" style="301" customWidth="1"/>
    <col min="3" max="3" width="14" style="301" customWidth="1"/>
    <col min="4" max="4" width="11.6640625" style="301" customWidth="1"/>
    <col min="5" max="5" width="15.77734375" style="301" customWidth="1"/>
    <col min="6" max="8" width="9.5546875" style="301" customWidth="1"/>
    <col min="9" max="9" width="2.21875" style="301" customWidth="1"/>
    <col min="10" max="10" width="13.21875" style="301" customWidth="1"/>
    <col min="11" max="11" width="10.6640625" style="301" customWidth="1"/>
    <col min="12" max="12" width="0.88671875" style="301" hidden="1" customWidth="1"/>
    <col min="13" max="13" width="13.44140625" style="301" customWidth="1"/>
    <col min="14" max="14" width="7" style="301" customWidth="1"/>
    <col min="15" max="15" width="1.5546875" style="301" customWidth="1"/>
    <col min="16" max="16" width="3.5546875" style="301" customWidth="1"/>
    <col min="17" max="18" width="8.88671875" style="301"/>
    <col min="19" max="19" width="2.21875" style="301" customWidth="1"/>
    <col min="20" max="20" width="8.88671875" style="301" hidden="1" customWidth="1"/>
    <col min="21" max="31" width="8.88671875" style="300"/>
    <col min="32" max="16384" width="8.88671875" style="301"/>
  </cols>
  <sheetData>
    <row r="1" spans="1:34" ht="8.25" customHeight="1" x14ac:dyDescent="0.2">
      <c r="A1" s="297"/>
      <c r="B1" s="297"/>
      <c r="C1" s="297"/>
      <c r="D1" s="297"/>
      <c r="E1" s="297"/>
      <c r="F1" s="297"/>
      <c r="G1" s="297"/>
      <c r="H1" s="297"/>
      <c r="I1" s="297"/>
      <c r="J1" s="297"/>
      <c r="K1" s="297"/>
      <c r="L1" s="297"/>
      <c r="M1" s="297"/>
      <c r="N1" s="297"/>
      <c r="O1" s="297"/>
      <c r="P1" s="298"/>
      <c r="Q1" s="298"/>
      <c r="R1" s="298"/>
      <c r="S1" s="298"/>
      <c r="T1" s="299"/>
    </row>
    <row r="2" spans="1:34" ht="30" customHeight="1" x14ac:dyDescent="0.4">
      <c r="A2" s="297"/>
      <c r="B2" s="1557" t="s">
        <v>33</v>
      </c>
      <c r="C2" s="1558"/>
      <c r="D2" s="1558"/>
      <c r="E2" s="1558"/>
      <c r="F2" s="1558"/>
      <c r="G2" s="1558"/>
      <c r="H2" s="1558"/>
      <c r="I2" s="1558"/>
      <c r="J2" s="1558"/>
      <c r="K2" s="1558"/>
      <c r="L2" s="1558"/>
      <c r="M2" s="1558"/>
      <c r="N2" s="1559"/>
      <c r="O2" s="302"/>
      <c r="P2" s="298"/>
      <c r="Q2" s="298"/>
      <c r="R2" s="298"/>
      <c r="S2" s="298"/>
      <c r="T2" s="299"/>
    </row>
    <row r="3" spans="1:34" ht="30" customHeight="1" x14ac:dyDescent="0.35">
      <c r="A3" s="297"/>
      <c r="B3" s="1560" t="s">
        <v>361</v>
      </c>
      <c r="C3" s="1561"/>
      <c r="D3" s="1561"/>
      <c r="E3" s="1561"/>
      <c r="F3" s="1561"/>
      <c r="G3" s="1561"/>
      <c r="H3" s="1561"/>
      <c r="I3" s="1561"/>
      <c r="J3" s="1561"/>
      <c r="K3" s="1561"/>
      <c r="L3" s="1561"/>
      <c r="M3" s="1561"/>
      <c r="N3" s="1562"/>
      <c r="O3" s="302"/>
      <c r="P3" s="298"/>
      <c r="Q3" s="298"/>
      <c r="R3" s="298"/>
      <c r="S3" s="298"/>
      <c r="T3" s="299"/>
    </row>
    <row r="4" spans="1:34" s="308" customFormat="1" ht="24" customHeight="1" x14ac:dyDescent="0.2">
      <c r="A4" s="303"/>
      <c r="B4" s="1563" t="str">
        <f>CONCATENATE("        ",Start!$C$17)</f>
        <v xml:space="preserve">        Version 6.23  vom 01.03.2025</v>
      </c>
      <c r="C4" s="1564"/>
      <c r="D4" s="1564"/>
      <c r="E4" s="1564"/>
      <c r="F4" s="1564"/>
      <c r="G4" s="1564"/>
      <c r="H4" s="1564"/>
      <c r="I4" s="1564"/>
      <c r="J4" s="1564"/>
      <c r="K4" s="1564"/>
      <c r="L4" s="1564"/>
      <c r="M4" s="1564"/>
      <c r="N4" s="1565"/>
      <c r="O4" s="304"/>
      <c r="P4" s="305"/>
      <c r="Q4" s="305"/>
      <c r="R4" s="305"/>
      <c r="S4" s="305"/>
      <c r="T4" s="306"/>
      <c r="U4" s="307"/>
      <c r="V4" s="307"/>
      <c r="W4" s="307"/>
      <c r="X4" s="307"/>
      <c r="Y4" s="307"/>
      <c r="Z4" s="307"/>
      <c r="AA4" s="307"/>
      <c r="AB4" s="307"/>
      <c r="AC4" s="307"/>
      <c r="AD4" s="307"/>
      <c r="AE4" s="307"/>
    </row>
    <row r="5" spans="1:34" s="312" customFormat="1" ht="12.75" customHeight="1" x14ac:dyDescent="0.4">
      <c r="A5" s="297"/>
      <c r="B5" s="309"/>
      <c r="C5" s="309"/>
      <c r="D5" s="309"/>
      <c r="E5" s="309"/>
      <c r="F5" s="309"/>
      <c r="G5" s="309"/>
      <c r="H5" s="309"/>
      <c r="I5" s="310"/>
      <c r="J5" s="310"/>
      <c r="K5" s="310"/>
      <c r="L5" s="310"/>
      <c r="M5" s="310"/>
      <c r="N5" s="310"/>
      <c r="O5" s="302"/>
      <c r="P5" s="311"/>
      <c r="Q5" s="311"/>
      <c r="R5" s="311"/>
      <c r="S5" s="311"/>
      <c r="T5" s="311"/>
      <c r="U5" s="311"/>
      <c r="V5" s="311"/>
      <c r="W5" s="311"/>
      <c r="X5" s="311"/>
      <c r="Y5" s="311"/>
      <c r="Z5" s="311"/>
      <c r="AA5" s="311"/>
      <c r="AB5" s="311"/>
      <c r="AC5" s="311"/>
      <c r="AD5" s="311"/>
      <c r="AE5" s="311"/>
    </row>
    <row r="6" spans="1:34" s="312" customFormat="1" ht="21.75" customHeight="1" x14ac:dyDescent="0.4">
      <c r="A6" s="297"/>
      <c r="B6" s="313"/>
      <c r="C6" s="314"/>
      <c r="D6" s="315"/>
      <c r="E6" s="316"/>
      <c r="F6" s="317"/>
      <c r="G6" s="305"/>
      <c r="H6" s="305"/>
      <c r="I6" s="318"/>
      <c r="J6" s="1566" t="s">
        <v>365</v>
      </c>
      <c r="K6" s="1567"/>
      <c r="L6" s="1567"/>
      <c r="M6" s="1567"/>
      <c r="N6" s="1568"/>
      <c r="O6" s="319"/>
      <c r="P6" s="300"/>
      <c r="Q6" s="300"/>
      <c r="R6" s="300"/>
      <c r="S6" s="300"/>
      <c r="T6" s="300"/>
      <c r="U6" s="300"/>
      <c r="V6" s="311"/>
      <c r="W6" s="311"/>
      <c r="X6" s="311"/>
      <c r="Y6" s="311"/>
      <c r="Z6" s="311"/>
      <c r="AA6" s="311"/>
      <c r="AB6" s="311"/>
      <c r="AC6" s="311"/>
      <c r="AD6" s="311"/>
      <c r="AE6" s="311"/>
    </row>
    <row r="7" spans="1:34" s="312" customFormat="1" ht="8.25" customHeight="1" x14ac:dyDescent="0.25">
      <c r="A7" s="297"/>
      <c r="B7" s="320"/>
      <c r="C7" s="321"/>
      <c r="D7" s="322"/>
      <c r="E7" s="323"/>
      <c r="F7" s="324"/>
      <c r="G7" s="311"/>
      <c r="H7" s="311"/>
      <c r="I7" s="325"/>
      <c r="J7" s="325"/>
      <c r="K7" s="325"/>
      <c r="L7" s="326"/>
      <c r="M7" s="326"/>
      <c r="N7" s="327"/>
      <c r="O7" s="328"/>
      <c r="P7" s="300"/>
      <c r="Q7" s="300"/>
      <c r="R7" s="300"/>
      <c r="S7" s="300"/>
      <c r="T7" s="300"/>
      <c r="U7" s="300"/>
      <c r="V7" s="311"/>
      <c r="W7" s="311"/>
      <c r="X7" s="311"/>
      <c r="Y7" s="311"/>
      <c r="Z7" s="311"/>
      <c r="AA7" s="311"/>
      <c r="AB7" s="311"/>
      <c r="AC7" s="311"/>
      <c r="AD7" s="311"/>
      <c r="AE7" s="311"/>
    </row>
    <row r="8" spans="1:34" s="312" customFormat="1" ht="20.100000000000001" customHeight="1" thickBot="1" x14ac:dyDescent="0.3">
      <c r="A8" s="297"/>
      <c r="B8" s="1569"/>
      <c r="C8" s="1569"/>
      <c r="D8" s="1570"/>
      <c r="E8" s="329"/>
      <c r="F8" s="330"/>
      <c r="G8" s="300"/>
      <c r="H8" s="300"/>
      <c r="I8" s="331"/>
      <c r="J8" s="1571" t="s">
        <v>6</v>
      </c>
      <c r="K8" s="1572"/>
      <c r="L8" s="1572"/>
      <c r="M8" s="1572"/>
      <c r="N8" s="1573"/>
      <c r="O8" s="332"/>
      <c r="P8" s="300"/>
      <c r="Q8" s="300"/>
      <c r="R8" s="300"/>
      <c r="S8" s="300"/>
      <c r="T8" s="300"/>
      <c r="U8" s="300"/>
      <c r="V8" s="311"/>
      <c r="W8" s="311"/>
      <c r="X8" s="311"/>
      <c r="Y8" s="311"/>
      <c r="Z8" s="311"/>
      <c r="AA8" s="311"/>
      <c r="AB8" s="311"/>
      <c r="AC8" s="311"/>
      <c r="AD8" s="311"/>
      <c r="AE8" s="311"/>
    </row>
    <row r="9" spans="1:34" s="312" customFormat="1" ht="20.100000000000001" customHeight="1" thickTop="1" thickBot="1" x14ac:dyDescent="0.4">
      <c r="A9" s="297"/>
      <c r="B9" s="1574"/>
      <c r="C9" s="1574"/>
      <c r="D9" s="1575"/>
      <c r="E9" s="329"/>
      <c r="F9" s="330"/>
      <c r="G9" s="300"/>
      <c r="H9" s="300"/>
      <c r="I9" s="331"/>
      <c r="J9" s="1548" t="s">
        <v>7</v>
      </c>
      <c r="K9" s="1549"/>
      <c r="L9" s="1549"/>
      <c r="M9" s="1549"/>
      <c r="N9" s="1550"/>
      <c r="O9" s="332"/>
      <c r="P9" s="333"/>
      <c r="Q9" s="333"/>
      <c r="R9" s="333"/>
      <c r="S9" s="333"/>
      <c r="T9" s="333"/>
      <c r="U9" s="333"/>
      <c r="V9" s="311"/>
      <c r="W9" s="311"/>
      <c r="X9" s="311"/>
      <c r="Y9" s="311"/>
      <c r="Z9" s="311"/>
      <c r="AA9" s="311"/>
      <c r="AB9" s="311"/>
      <c r="AC9" s="311"/>
      <c r="AD9" s="311"/>
      <c r="AE9" s="311"/>
      <c r="AH9" s="334"/>
    </row>
    <row r="10" spans="1:34" s="312" customFormat="1" ht="20.100000000000001" customHeight="1" thickTop="1" thickBot="1" x14ac:dyDescent="0.3">
      <c r="A10" s="297"/>
      <c r="B10" s="335"/>
      <c r="C10" s="311"/>
      <c r="D10" s="311"/>
      <c r="E10" s="316"/>
      <c r="F10" s="317"/>
      <c r="G10" s="300"/>
      <c r="H10" s="300"/>
      <c r="I10" s="336"/>
      <c r="J10" s="1576" t="s">
        <v>8</v>
      </c>
      <c r="K10" s="1549"/>
      <c r="L10" s="1549"/>
      <c r="M10" s="1549"/>
      <c r="N10" s="1550"/>
      <c r="O10" s="332"/>
      <c r="P10" s="300"/>
      <c r="Q10" s="300"/>
      <c r="R10" s="300"/>
      <c r="S10" s="300"/>
      <c r="T10" s="300"/>
      <c r="U10" s="300"/>
      <c r="V10" s="311"/>
      <c r="W10" s="311"/>
      <c r="X10" s="311"/>
      <c r="Y10" s="311"/>
      <c r="Z10" s="311"/>
      <c r="AA10" s="311"/>
      <c r="AB10" s="311"/>
      <c r="AC10" s="311"/>
      <c r="AD10" s="311"/>
      <c r="AE10" s="311"/>
    </row>
    <row r="11" spans="1:34" s="312" customFormat="1" ht="20.100000000000001" customHeight="1" thickTop="1" thickBot="1" x14ac:dyDescent="0.4">
      <c r="A11" s="297"/>
      <c r="B11" s="300"/>
      <c r="C11" s="337"/>
      <c r="D11" s="338"/>
      <c r="E11" s="339"/>
      <c r="F11" s="339"/>
      <c r="G11" s="340"/>
      <c r="H11" s="333"/>
      <c r="I11" s="341"/>
      <c r="J11" s="1576" t="s">
        <v>9</v>
      </c>
      <c r="K11" s="1549"/>
      <c r="L11" s="1549"/>
      <c r="M11" s="1549"/>
      <c r="N11" s="1550"/>
      <c r="O11" s="332"/>
      <c r="P11" s="300"/>
      <c r="Q11" s="300"/>
      <c r="R11" s="300"/>
      <c r="S11" s="300"/>
      <c r="T11" s="300"/>
      <c r="U11" s="300"/>
      <c r="V11" s="311"/>
      <c r="W11" s="311"/>
      <c r="X11" s="311"/>
      <c r="Y11" s="311"/>
      <c r="Z11" s="311"/>
      <c r="AA11" s="311"/>
      <c r="AB11" s="311"/>
      <c r="AC11" s="311"/>
      <c r="AD11" s="311"/>
      <c r="AE11" s="311"/>
    </row>
    <row r="12" spans="1:34" s="312" customFormat="1" ht="20.100000000000001" customHeight="1" thickTop="1" thickBot="1" x14ac:dyDescent="0.3">
      <c r="A12" s="297"/>
      <c r="B12" s="300"/>
      <c r="C12" s="342" t="s">
        <v>34</v>
      </c>
      <c r="D12" s="1551"/>
      <c r="E12" s="1552"/>
      <c r="F12" s="1552"/>
      <c r="G12" s="1553"/>
      <c r="H12" s="343"/>
      <c r="I12" s="325"/>
      <c r="J12" s="1548" t="s">
        <v>10</v>
      </c>
      <c r="K12" s="1549"/>
      <c r="L12" s="1549"/>
      <c r="M12" s="1549"/>
      <c r="N12" s="1550"/>
      <c r="O12" s="332"/>
      <c r="P12" s="311"/>
      <c r="Q12" s="311"/>
      <c r="R12" s="311"/>
      <c r="S12" s="311"/>
      <c r="T12" s="311"/>
      <c r="U12" s="311"/>
      <c r="V12" s="311"/>
      <c r="W12" s="311"/>
      <c r="X12" s="311"/>
      <c r="Y12" s="311"/>
      <c r="Z12" s="311"/>
      <c r="AA12" s="311"/>
      <c r="AB12" s="311"/>
      <c r="AC12" s="311"/>
      <c r="AD12" s="311"/>
      <c r="AE12" s="311"/>
    </row>
    <row r="13" spans="1:34" s="312" customFormat="1" ht="20.25" customHeight="1" thickTop="1" thickBot="1" x14ac:dyDescent="0.3">
      <c r="A13" s="297"/>
      <c r="B13" s="344"/>
      <c r="C13" s="345"/>
      <c r="D13" s="1554"/>
      <c r="E13" s="1555"/>
      <c r="F13" s="1555"/>
      <c r="G13" s="1556"/>
      <c r="H13" s="343"/>
      <c r="I13" s="325"/>
      <c r="J13" s="1548" t="s">
        <v>11</v>
      </c>
      <c r="K13" s="1549"/>
      <c r="L13" s="1549"/>
      <c r="M13" s="1549"/>
      <c r="N13" s="1550"/>
      <c r="O13" s="332"/>
      <c r="P13" s="300"/>
      <c r="Q13" s="300"/>
      <c r="R13" s="300"/>
      <c r="S13" s="300"/>
      <c r="T13" s="300"/>
      <c r="U13" s="300"/>
      <c r="V13" s="311"/>
      <c r="W13" s="311"/>
      <c r="X13" s="311"/>
      <c r="Y13" s="311"/>
      <c r="Z13" s="311"/>
      <c r="AA13" s="311"/>
      <c r="AB13" s="311"/>
      <c r="AC13" s="311"/>
      <c r="AD13" s="311"/>
      <c r="AE13" s="311"/>
    </row>
    <row r="14" spans="1:34" s="312" customFormat="1" ht="20.100000000000001" customHeight="1" thickTop="1" thickBot="1" x14ac:dyDescent="0.3">
      <c r="A14" s="297"/>
      <c r="B14" s="300"/>
      <c r="C14" s="346"/>
      <c r="D14" s="1586"/>
      <c r="E14" s="1587"/>
      <c r="F14" s="1587"/>
      <c r="G14" s="1588"/>
      <c r="H14" s="335"/>
      <c r="I14" s="325"/>
      <c r="J14" s="1548" t="s">
        <v>12</v>
      </c>
      <c r="K14" s="1549"/>
      <c r="L14" s="1549"/>
      <c r="M14" s="1549"/>
      <c r="N14" s="1550"/>
      <c r="O14" s="332"/>
      <c r="P14" s="300"/>
      <c r="Q14" s="300"/>
      <c r="R14" s="300"/>
      <c r="S14" s="300"/>
      <c r="T14" s="300"/>
      <c r="U14" s="300"/>
      <c r="V14" s="311"/>
      <c r="W14" s="311"/>
      <c r="X14" s="311"/>
      <c r="Y14" s="311"/>
      <c r="Z14" s="311"/>
      <c r="AA14" s="311"/>
      <c r="AB14" s="311"/>
      <c r="AC14" s="311"/>
      <c r="AD14" s="311"/>
      <c r="AE14" s="311"/>
    </row>
    <row r="15" spans="1:34" s="312" customFormat="1" ht="20.100000000000001" customHeight="1" thickTop="1" thickBot="1" x14ac:dyDescent="0.3">
      <c r="A15" s="297"/>
      <c r="B15" s="300"/>
      <c r="C15" s="300"/>
      <c r="D15" s="347"/>
      <c r="E15" s="347"/>
      <c r="F15" s="347"/>
      <c r="H15" s="300"/>
      <c r="I15" s="325"/>
      <c r="J15" s="1548" t="s">
        <v>13</v>
      </c>
      <c r="K15" s="1549"/>
      <c r="L15" s="1549"/>
      <c r="M15" s="1549"/>
      <c r="N15" s="1550"/>
      <c r="O15" s="332"/>
      <c r="P15" s="300"/>
      <c r="Q15" s="300"/>
      <c r="R15" s="300"/>
      <c r="S15" s="300"/>
      <c r="T15" s="300"/>
      <c r="U15" s="300"/>
      <c r="V15" s="311"/>
      <c r="W15" s="311"/>
      <c r="X15" s="311"/>
      <c r="Y15" s="311"/>
      <c r="Z15" s="311"/>
      <c r="AA15" s="311"/>
      <c r="AB15" s="311"/>
      <c r="AC15" s="311"/>
      <c r="AD15" s="311"/>
      <c r="AE15" s="311"/>
    </row>
    <row r="16" spans="1:34" s="312" customFormat="1" ht="20.100000000000001" customHeight="1" thickTop="1" thickBot="1" x14ac:dyDescent="0.3">
      <c r="A16" s="297"/>
      <c r="B16" s="300"/>
      <c r="C16" s="348" t="s">
        <v>35</v>
      </c>
      <c r="D16" s="1607" t="s">
        <v>355</v>
      </c>
      <c r="E16" s="1608"/>
      <c r="F16" s="1609"/>
      <c r="G16" s="349"/>
      <c r="H16" s="311"/>
      <c r="I16" s="325"/>
      <c r="J16" s="300"/>
      <c r="K16" s="300"/>
      <c r="L16" s="300"/>
      <c r="M16" s="300"/>
      <c r="N16" s="300"/>
      <c r="O16" s="332"/>
      <c r="P16" s="300"/>
      <c r="Q16" s="300"/>
      <c r="R16" s="300"/>
      <c r="S16" s="300"/>
      <c r="T16" s="300"/>
      <c r="U16" s="300"/>
      <c r="V16" s="311"/>
      <c r="W16" s="311"/>
      <c r="X16" s="311"/>
      <c r="Y16" s="311"/>
      <c r="Z16" s="311"/>
      <c r="AA16" s="311"/>
      <c r="AB16" s="311"/>
      <c r="AC16" s="311"/>
      <c r="AD16" s="311"/>
      <c r="AE16" s="311"/>
    </row>
    <row r="17" spans="1:31" s="312" customFormat="1" ht="20.100000000000001" customHeight="1" thickBot="1" x14ac:dyDescent="0.4">
      <c r="A17" s="297"/>
      <c r="B17" s="300"/>
      <c r="C17" s="348"/>
      <c r="D17" s="1545" t="str">
        <f>IF(OR(AND(G16&gt;10,G16&lt;18),AND(G16&gt;60,G16&lt;65),G16=66),VLOOKUP(G16,Hilfstabelle!A4:E18,2),"")</f>
        <v/>
      </c>
      <c r="E17" s="1546"/>
      <c r="F17" s="1546"/>
      <c r="G17" s="1547"/>
      <c r="H17" s="311"/>
      <c r="I17" s="325"/>
      <c r="J17" s="300"/>
      <c r="K17" s="300"/>
      <c r="L17" s="300"/>
      <c r="M17" s="333"/>
      <c r="N17" s="333"/>
      <c r="O17" s="332"/>
      <c r="P17" s="300"/>
      <c r="Q17" s="300"/>
      <c r="R17" s="300"/>
      <c r="S17" s="300"/>
      <c r="T17" s="300"/>
      <c r="U17" s="300"/>
      <c r="V17" s="311"/>
      <c r="W17" s="311"/>
      <c r="X17" s="311"/>
      <c r="Y17" s="311"/>
      <c r="Z17" s="311"/>
      <c r="AA17" s="311"/>
      <c r="AB17" s="311"/>
      <c r="AC17" s="311"/>
      <c r="AD17" s="311"/>
      <c r="AE17" s="311"/>
    </row>
    <row r="18" spans="1:31" ht="15" customHeight="1" x14ac:dyDescent="0.35">
      <c r="A18" s="297"/>
      <c r="B18" s="300"/>
      <c r="C18" s="300"/>
      <c r="D18" s="350" t="str">
        <f>IF(ISBLANK($G$16),"Achtung: Es wurde noch kein Rechtsformschlüssel eingetragen!","")</f>
        <v>Achtung: Es wurde noch kein Rechtsformschlüssel eingetragen!</v>
      </c>
      <c r="E18" s="350"/>
      <c r="F18" s="350"/>
      <c r="G18" s="350"/>
      <c r="H18" s="350"/>
      <c r="I18" s="350"/>
      <c r="J18" s="350"/>
      <c r="K18" s="350"/>
      <c r="L18" s="350"/>
      <c r="M18" s="351"/>
      <c r="N18" s="351"/>
      <c r="O18" s="297"/>
      <c r="P18" s="333"/>
      <c r="Q18" s="333"/>
      <c r="R18" s="333"/>
      <c r="S18" s="333"/>
      <c r="T18" s="333"/>
      <c r="U18" s="333"/>
      <c r="AB18" s="311"/>
      <c r="AC18" s="311"/>
      <c r="AE18" s="311"/>
    </row>
    <row r="19" spans="1:31" ht="23.25" customHeight="1" thickBot="1" x14ac:dyDescent="0.25">
      <c r="A19" s="297"/>
      <c r="B19" s="344"/>
      <c r="C19" s="300"/>
      <c r="D19" s="352" t="str">
        <f>IF(ISBLANK(G16),"",IF(OR(AND(G16&gt;10,G16&lt;18),AND(G16&gt;60,G16&lt;65),G16=66),"","FEHLER! Rechtsformschlüssel unbekannt. Siehe unter Hinweise."))</f>
        <v/>
      </c>
      <c r="E19" s="353"/>
      <c r="F19" s="353"/>
      <c r="G19" s="353"/>
      <c r="H19" s="353"/>
      <c r="I19" s="297"/>
      <c r="J19" s="1583" t="s">
        <v>14</v>
      </c>
      <c r="K19" s="1584"/>
      <c r="L19" s="1584"/>
      <c r="M19" s="1584"/>
      <c r="N19" s="1585"/>
      <c r="O19" s="297"/>
      <c r="P19" s="300"/>
      <c r="Q19" s="300"/>
      <c r="R19" s="300"/>
      <c r="S19" s="300"/>
      <c r="T19" s="300"/>
      <c r="AB19" s="311"/>
      <c r="AC19" s="311"/>
      <c r="AE19" s="311"/>
    </row>
    <row r="20" spans="1:31" ht="30.75" customHeight="1" thickTop="1" thickBot="1" x14ac:dyDescent="0.3">
      <c r="A20" s="297"/>
      <c r="B20" s="300"/>
      <c r="D20" s="1590" t="s">
        <v>366</v>
      </c>
      <c r="E20" s="1591"/>
      <c r="F20" s="354"/>
      <c r="G20" s="354"/>
      <c r="H20" s="354"/>
      <c r="I20" s="297"/>
      <c r="J20" s="1592" t="s">
        <v>36</v>
      </c>
      <c r="K20" s="1593"/>
      <c r="L20" s="1593"/>
      <c r="M20" s="1593"/>
      <c r="N20" s="1594"/>
      <c r="O20" s="297"/>
      <c r="P20" s="300"/>
      <c r="Q20" s="300"/>
      <c r="R20" s="300"/>
      <c r="S20" s="300"/>
      <c r="T20" s="300"/>
      <c r="AB20" s="311"/>
      <c r="AC20" s="311"/>
      <c r="AE20" s="311"/>
    </row>
    <row r="21" spans="1:31" ht="32.25" customHeight="1" x14ac:dyDescent="0.2">
      <c r="A21" s="297"/>
      <c r="B21" s="311"/>
      <c r="C21" s="311"/>
      <c r="D21" s="355"/>
      <c r="E21" s="355"/>
      <c r="F21" s="1675" t="str">
        <f>IF(OR(F20=0,G20=0,H20=0),"Achtung!  Es wurden noch keine oder weniger als drei  Wirtschafts- oder Kalenderjahre angegeben.","")</f>
        <v>Achtung!  Es wurden noch keine oder weniger als drei  Wirtschafts- oder Kalenderjahre angegeben.</v>
      </c>
      <c r="G21" s="1676"/>
      <c r="H21" s="1676"/>
      <c r="I21" s="1676"/>
      <c r="J21" s="1676"/>
      <c r="K21" s="1676"/>
      <c r="L21" s="1676"/>
      <c r="M21" s="1676"/>
      <c r="N21" s="1676"/>
      <c r="O21" s="300"/>
      <c r="P21" s="300"/>
      <c r="Q21" s="300"/>
      <c r="R21" s="300"/>
      <c r="S21" s="300"/>
      <c r="T21" s="300"/>
      <c r="AB21" s="311"/>
      <c r="AC21" s="311"/>
      <c r="AE21" s="311"/>
    </row>
    <row r="22" spans="1:31" ht="26.25" customHeight="1" thickBot="1" x14ac:dyDescent="0.4">
      <c r="A22" s="297"/>
      <c r="B22" s="1643" t="s">
        <v>44</v>
      </c>
      <c r="C22" s="1643"/>
      <c r="D22" s="1643"/>
      <c r="E22" s="1643"/>
      <c r="F22" s="1643"/>
      <c r="G22" s="1643"/>
      <c r="H22" s="1643"/>
      <c r="I22" s="1644"/>
      <c r="J22" s="1644"/>
      <c r="K22" s="1644"/>
      <c r="L22" s="356"/>
      <c r="M22" s="356"/>
      <c r="N22" s="357"/>
      <c r="O22" s="358"/>
      <c r="P22" s="343"/>
      <c r="Q22" s="300"/>
      <c r="R22" s="300"/>
      <c r="S22" s="300"/>
      <c r="T22" s="300"/>
      <c r="AB22" s="311"/>
      <c r="AC22" s="311"/>
      <c r="AE22" s="311"/>
    </row>
    <row r="23" spans="1:31" ht="13.5" customHeight="1" thickBot="1" x14ac:dyDescent="0.4">
      <c r="A23" s="297"/>
      <c r="B23" s="359"/>
      <c r="C23" s="359"/>
      <c r="D23" s="359"/>
      <c r="E23" s="359"/>
      <c r="F23" s="359"/>
      <c r="G23" s="359"/>
      <c r="H23" s="360"/>
      <c r="I23" s="360"/>
      <c r="J23" s="360"/>
      <c r="K23" s="360"/>
      <c r="L23" s="360"/>
      <c r="M23" s="300"/>
      <c r="N23" s="357"/>
      <c r="O23" s="297"/>
      <c r="P23" s="300"/>
      <c r="Q23" s="300"/>
      <c r="R23" s="300"/>
      <c r="S23" s="300"/>
      <c r="T23" s="300"/>
      <c r="AB23" s="311"/>
      <c r="AC23" s="311"/>
      <c r="AE23" s="311"/>
    </row>
    <row r="24" spans="1:31" ht="18.75" customHeight="1" x14ac:dyDescent="0.35">
      <c r="A24" s="297"/>
      <c r="B24" s="1680" t="s">
        <v>296</v>
      </c>
      <c r="C24" s="1681"/>
      <c r="D24" s="1681"/>
      <c r="E24" s="1681"/>
      <c r="F24" s="1681"/>
      <c r="G24" s="1684" t="s">
        <v>16</v>
      </c>
      <c r="H24" s="1685"/>
      <c r="I24" s="1693" t="s">
        <v>310</v>
      </c>
      <c r="J24" s="1694"/>
      <c r="K24" s="1695"/>
      <c r="L24" s="343"/>
      <c r="M24" s="343"/>
      <c r="N24" s="357"/>
      <c r="O24" s="297"/>
      <c r="P24" s="300"/>
      <c r="Q24" s="300"/>
      <c r="R24" s="300"/>
      <c r="S24" s="300"/>
      <c r="T24" s="300"/>
      <c r="AB24" s="311"/>
      <c r="AC24" s="311"/>
      <c r="AE24" s="311"/>
    </row>
    <row r="25" spans="1:31" ht="16.5" customHeight="1" thickBot="1" x14ac:dyDescent="0.4">
      <c r="A25" s="297"/>
      <c r="B25" s="1682"/>
      <c r="C25" s="1683"/>
      <c r="D25" s="1683"/>
      <c r="E25" s="1683"/>
      <c r="F25" s="1683"/>
      <c r="G25" s="1686"/>
      <c r="H25" s="1687"/>
      <c r="I25" s="361"/>
      <c r="J25" s="1696" t="str">
        <f>IF(H20&gt;0,CONCATENATE("aktuellen Jahr  ",H20),"")</f>
        <v/>
      </c>
      <c r="K25" s="1697"/>
      <c r="L25" s="343"/>
      <c r="M25" s="343"/>
      <c r="N25" s="357"/>
      <c r="O25" s="297"/>
      <c r="P25" s="300"/>
      <c r="Q25" s="300"/>
      <c r="R25" s="300"/>
      <c r="S25" s="300"/>
      <c r="T25" s="300"/>
      <c r="AB25" s="311"/>
      <c r="AC25" s="311"/>
      <c r="AE25" s="311"/>
    </row>
    <row r="26" spans="1:31" s="366" customFormat="1" ht="24" customHeight="1" thickBot="1" x14ac:dyDescent="0.4">
      <c r="A26" s="362"/>
      <c r="B26" s="1688" t="s">
        <v>295</v>
      </c>
      <c r="C26" s="1689"/>
      <c r="D26" s="1689"/>
      <c r="E26" s="1689"/>
      <c r="F26" s="1690"/>
      <c r="G26" s="1691" t="s">
        <v>40</v>
      </c>
      <c r="H26" s="1692"/>
      <c r="I26" s="1698" t="str">
        <f>'1KZ'!L48</f>
        <v/>
      </c>
      <c r="J26" s="1699"/>
      <c r="K26" s="1700"/>
      <c r="L26" s="363"/>
      <c r="M26" s="344"/>
      <c r="N26" s="364"/>
      <c r="O26" s="362"/>
      <c r="P26" s="344"/>
      <c r="Q26" s="344"/>
      <c r="R26" s="344"/>
      <c r="S26" s="344"/>
      <c r="T26" s="344"/>
      <c r="U26" s="344"/>
      <c r="V26" s="344"/>
      <c r="W26" s="344"/>
      <c r="X26" s="344"/>
      <c r="Y26" s="344"/>
      <c r="Z26" s="344"/>
      <c r="AA26" s="344"/>
      <c r="AB26" s="365"/>
      <c r="AC26" s="365"/>
      <c r="AD26" s="344"/>
      <c r="AE26" s="365"/>
    </row>
    <row r="27" spans="1:31" ht="9" customHeight="1" x14ac:dyDescent="0.2">
      <c r="A27" s="297"/>
      <c r="B27" s="367"/>
      <c r="C27" s="368"/>
      <c r="D27" s="368"/>
      <c r="E27" s="368"/>
      <c r="F27" s="368"/>
      <c r="G27" s="368"/>
      <c r="H27" s="368"/>
      <c r="I27" s="369"/>
      <c r="J27" s="369"/>
      <c r="K27" s="369"/>
      <c r="L27" s="370"/>
      <c r="M27" s="370"/>
      <c r="N27" s="370"/>
      <c r="O27" s="297"/>
      <c r="P27" s="300"/>
      <c r="Q27" s="300"/>
      <c r="R27" s="300"/>
      <c r="S27" s="300"/>
      <c r="T27" s="300"/>
      <c r="AB27" s="311"/>
      <c r="AC27" s="311"/>
      <c r="AE27" s="311"/>
    </row>
    <row r="28" spans="1:31" ht="48.75" customHeight="1" x14ac:dyDescent="0.3">
      <c r="A28" s="297"/>
      <c r="B28" s="1677" t="str">
        <f>IF(OR(I26="",I26=0),"Daten zum Einkommen im aktuellen Jahr liegen nicht vor!",IF(I26&gt;120000,"Die Prosperitätsgrenze wurde um  "&amp;TEXT(ROUND(I26-120000,2),"#.##0,00")&amp;" Euro überschritten. Eine Förderung ist nicht möglich.","Die Prosperitätsgrenze wurde unterschritten (um "&amp; TEXT(ROUND(120000-I26,2),"#.##0,00")&amp; " Euro). Eine Förderung kann beantragt werden."))</f>
        <v>Daten zum Einkommen im aktuellen Jahr liegen nicht vor!</v>
      </c>
      <c r="C28" s="1678"/>
      <c r="D28" s="1678"/>
      <c r="E28" s="1678"/>
      <c r="F28" s="1678"/>
      <c r="G28" s="1678"/>
      <c r="H28" s="1678"/>
      <c r="I28" s="1678"/>
      <c r="J28" s="1678"/>
      <c r="K28" s="1678"/>
      <c r="L28" s="1678"/>
      <c r="M28" s="1678"/>
      <c r="N28" s="1679"/>
      <c r="O28" s="297"/>
      <c r="P28" s="300"/>
      <c r="Q28" s="300"/>
      <c r="R28" s="300"/>
      <c r="S28" s="300"/>
      <c r="T28" s="300"/>
      <c r="AB28" s="311"/>
      <c r="AC28" s="311"/>
      <c r="AE28" s="311"/>
    </row>
    <row r="29" spans="1:31" ht="36" customHeight="1" x14ac:dyDescent="0.3">
      <c r="A29" s="297"/>
      <c r="B29" s="371"/>
      <c r="C29" s="371"/>
      <c r="D29" s="371"/>
      <c r="E29" s="371"/>
      <c r="F29" s="371"/>
      <c r="G29" s="371"/>
      <c r="H29" s="371"/>
      <c r="I29" s="371"/>
      <c r="J29" s="371"/>
      <c r="K29" s="371"/>
      <c r="L29" s="371"/>
      <c r="M29" s="371"/>
      <c r="N29" s="371"/>
      <c r="O29" s="297"/>
      <c r="P29" s="300"/>
      <c r="Q29" s="300"/>
      <c r="R29" s="300"/>
      <c r="S29" s="300"/>
      <c r="T29" s="300"/>
      <c r="AB29" s="311"/>
      <c r="AC29" s="311"/>
      <c r="AE29" s="311"/>
    </row>
    <row r="30" spans="1:31" ht="12.75" customHeight="1" x14ac:dyDescent="0.2">
      <c r="A30" s="297"/>
      <c r="B30" s="372"/>
      <c r="C30" s="373"/>
      <c r="D30" s="355"/>
      <c r="E30" s="355"/>
      <c r="F30" s="355"/>
      <c r="G30" s="355"/>
      <c r="H30" s="355"/>
      <c r="I30" s="297"/>
      <c r="J30" s="300"/>
      <c r="K30" s="300"/>
      <c r="L30" s="300"/>
      <c r="M30" s="311"/>
      <c r="N30" s="311"/>
      <c r="O30" s="297"/>
      <c r="P30" s="300"/>
      <c r="Q30" s="300"/>
      <c r="R30" s="300"/>
      <c r="S30" s="300"/>
      <c r="T30" s="300"/>
      <c r="AB30" s="311"/>
      <c r="AC30" s="311"/>
      <c r="AE30" s="311"/>
    </row>
    <row r="31" spans="1:31" s="376" customFormat="1" ht="27.75" customHeight="1" thickBot="1" x14ac:dyDescent="0.4">
      <c r="A31" s="374"/>
      <c r="B31" s="1595" t="s">
        <v>37</v>
      </c>
      <c r="C31" s="1595"/>
      <c r="D31" s="1595"/>
      <c r="E31" s="1595"/>
      <c r="F31" s="1595"/>
      <c r="G31" s="1595"/>
      <c r="H31" s="1595"/>
      <c r="I31" s="1596"/>
      <c r="J31" s="1596"/>
      <c r="K31" s="1596"/>
      <c r="L31" s="375"/>
      <c r="M31" s="375"/>
      <c r="N31" s="311"/>
      <c r="O31" s="374"/>
      <c r="P31" s="311"/>
      <c r="Q31" s="311"/>
      <c r="R31" s="311"/>
      <c r="S31" s="311"/>
      <c r="T31" s="311"/>
      <c r="U31" s="311"/>
      <c r="V31" s="333"/>
      <c r="W31" s="333"/>
      <c r="X31" s="333"/>
      <c r="Y31" s="333"/>
      <c r="Z31" s="333"/>
      <c r="AA31" s="311"/>
      <c r="AB31" s="311"/>
      <c r="AC31" s="311"/>
      <c r="AD31" s="311"/>
      <c r="AE31" s="311"/>
    </row>
    <row r="32" spans="1:31" s="376" customFormat="1" ht="3.75" customHeight="1" thickBot="1" x14ac:dyDescent="0.4">
      <c r="A32" s="374"/>
      <c r="B32" s="359"/>
      <c r="C32" s="359"/>
      <c r="D32" s="359"/>
      <c r="E32" s="359"/>
      <c r="F32" s="359"/>
      <c r="G32" s="359"/>
      <c r="H32" s="300"/>
      <c r="I32" s="300"/>
      <c r="J32" s="300"/>
      <c r="K32" s="300"/>
      <c r="L32" s="300"/>
      <c r="M32" s="300"/>
      <c r="N32" s="377"/>
      <c r="O32" s="374"/>
      <c r="P32" s="311"/>
      <c r="Q32" s="311"/>
      <c r="R32" s="311"/>
      <c r="S32" s="311"/>
      <c r="T32" s="378"/>
      <c r="U32" s="311"/>
      <c r="V32" s="333"/>
      <c r="W32" s="333"/>
      <c r="X32" s="333"/>
      <c r="Y32" s="333"/>
      <c r="Z32" s="333"/>
      <c r="AA32" s="311"/>
      <c r="AB32" s="311"/>
      <c r="AC32" s="311"/>
      <c r="AD32" s="311"/>
      <c r="AE32" s="311"/>
    </row>
    <row r="33" spans="1:37" ht="20.25" hidden="1" customHeight="1" thickBot="1" x14ac:dyDescent="0.3">
      <c r="A33" s="297"/>
      <c r="B33" s="379"/>
      <c r="C33" s="379"/>
      <c r="D33" s="379"/>
      <c r="E33" s="379"/>
      <c r="F33" s="379"/>
      <c r="G33" s="379"/>
      <c r="H33" s="379"/>
      <c r="I33" s="297"/>
      <c r="J33" s="1589" t="s">
        <v>309</v>
      </c>
      <c r="K33" s="1589"/>
      <c r="L33" s="297"/>
      <c r="M33" s="380">
        <f>COUNTIF(M35:M40,"&gt;0")</f>
        <v>0</v>
      </c>
      <c r="N33" s="297"/>
      <c r="O33" s="297"/>
      <c r="P33" s="298"/>
      <c r="Q33" s="298"/>
      <c r="R33" s="298"/>
      <c r="S33" s="298"/>
      <c r="T33" s="299"/>
      <c r="AB33" s="311"/>
      <c r="AC33" s="311"/>
      <c r="AE33" s="311"/>
    </row>
    <row r="34" spans="1:37" ht="32.1" customHeight="1" x14ac:dyDescent="0.2">
      <c r="A34" s="297"/>
      <c r="B34" s="1597" t="s">
        <v>38</v>
      </c>
      <c r="C34" s="1598"/>
      <c r="D34" s="1599"/>
      <c r="E34" s="1600"/>
      <c r="F34" s="1601"/>
      <c r="G34" s="1602" t="s">
        <v>16</v>
      </c>
      <c r="H34" s="1603"/>
      <c r="I34" s="1604" t="s">
        <v>367</v>
      </c>
      <c r="J34" s="1604"/>
      <c r="K34" s="1604"/>
      <c r="L34" s="381"/>
      <c r="M34" s="1605" t="s">
        <v>39</v>
      </c>
      <c r="N34" s="1606"/>
      <c r="O34" s="298"/>
      <c r="P34" s="298"/>
      <c r="Q34" s="299"/>
      <c r="R34" s="300"/>
      <c r="S34" s="300"/>
      <c r="T34" s="300"/>
      <c r="AB34" s="311"/>
      <c r="AC34" s="311"/>
      <c r="AE34" s="311"/>
    </row>
    <row r="35" spans="1:37" ht="30" customHeight="1" x14ac:dyDescent="0.2">
      <c r="A35" s="297"/>
      <c r="B35" s="382" t="s">
        <v>301</v>
      </c>
      <c r="C35" s="383" t="s">
        <v>306</v>
      </c>
      <c r="D35" s="384"/>
      <c r="E35" s="385"/>
      <c r="F35" s="386"/>
      <c r="G35" s="1577" t="s">
        <v>40</v>
      </c>
      <c r="H35" s="1578"/>
      <c r="I35" s="1579" t="str">
        <f>'1KZ'!M48</f>
        <v/>
      </c>
      <c r="J35" s="1580"/>
      <c r="K35" s="1580"/>
      <c r="L35" s="387"/>
      <c r="M35" s="1581">
        <f>Back_Rahmen!D6</f>
        <v>0</v>
      </c>
      <c r="N35" s="1582"/>
      <c r="O35" s="298"/>
      <c r="P35" s="298"/>
      <c r="Q35" s="299"/>
      <c r="R35" s="300"/>
      <c r="S35" s="300"/>
      <c r="T35" s="300"/>
      <c r="AB35" s="311"/>
      <c r="AC35" s="311"/>
      <c r="AE35" s="311"/>
    </row>
    <row r="36" spans="1:37" ht="36" customHeight="1" x14ac:dyDescent="0.2">
      <c r="A36" s="297"/>
      <c r="B36" s="388" t="s">
        <v>300</v>
      </c>
      <c r="C36" s="1706" t="s">
        <v>307</v>
      </c>
      <c r="D36" s="1706"/>
      <c r="E36" s="1706"/>
      <c r="F36" s="1707"/>
      <c r="G36" s="1616" t="s">
        <v>40</v>
      </c>
      <c r="H36" s="1617"/>
      <c r="I36" s="1579" t="str">
        <f>'2aKZ_EU'!M52</f>
        <v/>
      </c>
      <c r="J36" s="1580"/>
      <c r="K36" s="1580"/>
      <c r="L36" s="387"/>
      <c r="M36" s="1610">
        <f>Back_Rahmen!D10</f>
        <v>0</v>
      </c>
      <c r="N36" s="1611"/>
      <c r="O36" s="298"/>
      <c r="P36" s="298"/>
      <c r="Q36" s="299"/>
      <c r="R36" s="300"/>
      <c r="S36" s="300"/>
      <c r="T36" s="300"/>
      <c r="AA36" s="311"/>
      <c r="AB36" s="311"/>
      <c r="AC36" s="311"/>
      <c r="AD36" s="311"/>
      <c r="AE36" s="311"/>
    </row>
    <row r="37" spans="1:37" ht="34.5" customHeight="1" x14ac:dyDescent="0.2">
      <c r="A37" s="297"/>
      <c r="B37" s="389" t="s">
        <v>302</v>
      </c>
      <c r="C37" s="1708" t="s">
        <v>308</v>
      </c>
      <c r="D37" s="1708"/>
      <c r="E37" s="1708"/>
      <c r="F37" s="1709"/>
      <c r="G37" s="1612" t="s">
        <v>40</v>
      </c>
      <c r="H37" s="1613"/>
      <c r="I37" s="1579" t="str">
        <f>'2bKZ_JUR'!M50</f>
        <v/>
      </c>
      <c r="J37" s="1580"/>
      <c r="K37" s="1580"/>
      <c r="L37" s="387"/>
      <c r="M37" s="1614">
        <f>Back_Rahmen!D14</f>
        <v>0</v>
      </c>
      <c r="N37" s="1615"/>
      <c r="O37" s="298"/>
      <c r="P37" s="298"/>
      <c r="Q37" s="299"/>
      <c r="R37" s="300"/>
      <c r="S37" s="300"/>
      <c r="T37" s="300"/>
      <c r="AB37" s="311"/>
      <c r="AC37" s="311"/>
      <c r="AE37" s="311"/>
    </row>
    <row r="38" spans="1:37" ht="21.95" customHeight="1" x14ac:dyDescent="0.2">
      <c r="A38" s="297"/>
      <c r="B38" s="390" t="s">
        <v>303</v>
      </c>
      <c r="C38" s="1710" t="s">
        <v>24</v>
      </c>
      <c r="D38" s="1710"/>
      <c r="E38" s="1710"/>
      <c r="F38" s="1711"/>
      <c r="G38" s="1624" t="s">
        <v>23</v>
      </c>
      <c r="H38" s="1625"/>
      <c r="I38" s="1614" t="str">
        <f>'3KZ'!M29</f>
        <v/>
      </c>
      <c r="J38" s="1701"/>
      <c r="K38" s="1701"/>
      <c r="L38" s="387"/>
      <c r="M38" s="1614">
        <f>Back_Rahmen!D18</f>
        <v>0</v>
      </c>
      <c r="N38" s="1615"/>
      <c r="O38" s="298"/>
      <c r="P38" s="298"/>
      <c r="Q38" s="299"/>
      <c r="R38" s="300"/>
      <c r="S38" s="300"/>
      <c r="T38" s="300"/>
      <c r="AB38" s="311"/>
      <c r="AC38" s="311"/>
      <c r="AE38" s="311"/>
    </row>
    <row r="39" spans="1:37" ht="21.95" customHeight="1" x14ac:dyDescent="0.2">
      <c r="A39" s="297"/>
      <c r="B39" s="390" t="s">
        <v>304</v>
      </c>
      <c r="C39" s="1710" t="s">
        <v>26</v>
      </c>
      <c r="D39" s="1710"/>
      <c r="E39" s="1710"/>
      <c r="F39" s="1711"/>
      <c r="G39" s="1624" t="s">
        <v>23</v>
      </c>
      <c r="H39" s="1625"/>
      <c r="I39" s="1626" t="str">
        <f>'4KZ'!M28</f>
        <v/>
      </c>
      <c r="J39" s="1627"/>
      <c r="K39" s="1627"/>
      <c r="L39" s="387"/>
      <c r="M39" s="1614">
        <f>Back_Rahmen!D22</f>
        <v>0</v>
      </c>
      <c r="N39" s="1615"/>
      <c r="O39" s="298"/>
      <c r="P39" s="298"/>
      <c r="Q39" s="299"/>
      <c r="R39" s="300"/>
      <c r="S39" s="300"/>
      <c r="T39" s="300"/>
      <c r="AB39" s="311"/>
      <c r="AC39" s="311"/>
      <c r="AE39" s="311"/>
    </row>
    <row r="40" spans="1:37" ht="21.95" customHeight="1" x14ac:dyDescent="0.2">
      <c r="A40" s="297"/>
      <c r="B40" s="391" t="s">
        <v>305</v>
      </c>
      <c r="C40" s="1712" t="s">
        <v>28</v>
      </c>
      <c r="D40" s="1712"/>
      <c r="E40" s="1712"/>
      <c r="F40" s="1713"/>
      <c r="G40" s="1702" t="s">
        <v>23</v>
      </c>
      <c r="H40" s="1703"/>
      <c r="I40" s="1704" t="str">
        <f>'5KZ'!M34</f>
        <v/>
      </c>
      <c r="J40" s="1705"/>
      <c r="K40" s="1705"/>
      <c r="L40" s="387"/>
      <c r="M40" s="1614">
        <f>Back_Rahmen!D26</f>
        <v>0</v>
      </c>
      <c r="N40" s="1615"/>
      <c r="O40" s="298"/>
      <c r="P40" s="298"/>
      <c r="Q40" s="299"/>
      <c r="R40" s="300"/>
      <c r="S40" s="300"/>
      <c r="T40" s="300"/>
      <c r="AA40" s="311"/>
      <c r="AB40" s="311"/>
      <c r="AC40" s="311"/>
      <c r="AD40" s="311"/>
      <c r="AE40" s="311"/>
    </row>
    <row r="41" spans="1:37" ht="21.95" customHeight="1" thickBot="1" x14ac:dyDescent="0.25">
      <c r="A41" s="297"/>
      <c r="B41" s="1630" t="s">
        <v>41</v>
      </c>
      <c r="C41" s="1631"/>
      <c r="D41" s="1632"/>
      <c r="E41" s="1633"/>
      <c r="F41" s="1634"/>
      <c r="G41" s="1635" t="s">
        <v>42</v>
      </c>
      <c r="H41" s="1636"/>
      <c r="I41" s="1637" t="s">
        <v>43</v>
      </c>
      <c r="J41" s="1637"/>
      <c r="K41" s="1637"/>
      <c r="L41" s="392"/>
      <c r="M41" s="1638" t="str">
        <f>IF( AND(M33=5, OR(M36&gt;0,M37&gt;0)),SUM(M35:M40),"")</f>
        <v/>
      </c>
      <c r="N41" s="1639"/>
      <c r="O41" s="298"/>
      <c r="P41" s="298"/>
      <c r="Q41" s="299"/>
      <c r="R41" s="300"/>
      <c r="S41" s="300"/>
      <c r="T41" s="300"/>
      <c r="AB41" s="311"/>
      <c r="AC41" s="311"/>
      <c r="AE41" s="311"/>
    </row>
    <row r="42" spans="1:37" ht="6" customHeight="1" x14ac:dyDescent="0.2">
      <c r="A42" s="297"/>
      <c r="B42" s="297"/>
      <c r="C42" s="297"/>
      <c r="D42" s="297"/>
      <c r="E42" s="297"/>
      <c r="F42" s="297"/>
      <c r="G42" s="297"/>
      <c r="H42" s="297"/>
      <c r="I42" s="297"/>
      <c r="J42" s="297"/>
      <c r="K42" s="297"/>
      <c r="L42" s="297"/>
      <c r="M42" s="297"/>
      <c r="N42" s="297"/>
      <c r="O42" s="297"/>
      <c r="P42" s="298"/>
      <c r="Q42" s="298"/>
      <c r="R42" s="298"/>
      <c r="S42" s="298"/>
      <c r="T42" s="299"/>
      <c r="AB42" s="311"/>
      <c r="AC42" s="311"/>
      <c r="AE42" s="311"/>
    </row>
    <row r="43" spans="1:37" ht="15" customHeight="1" x14ac:dyDescent="0.2">
      <c r="A43" s="297"/>
      <c r="B43" s="1640" t="s">
        <v>297</v>
      </c>
      <c r="C43" s="1641"/>
      <c r="D43" s="1642"/>
      <c r="E43" s="1642"/>
      <c r="F43" s="1642"/>
      <c r="G43" s="1642"/>
      <c r="H43" s="1642"/>
      <c r="I43" s="1642"/>
      <c r="J43" s="1642"/>
      <c r="K43" s="1642"/>
      <c r="L43" s="297"/>
      <c r="M43" s="297"/>
      <c r="N43" s="297"/>
      <c r="O43" s="297"/>
      <c r="P43" s="298"/>
      <c r="Q43" s="298"/>
      <c r="R43" s="298"/>
      <c r="S43" s="298"/>
      <c r="T43" s="299"/>
      <c r="AB43" s="311"/>
      <c r="AC43" s="311"/>
      <c r="AE43" s="311"/>
    </row>
    <row r="44" spans="1:37" ht="15" customHeight="1" x14ac:dyDescent="0.2">
      <c r="A44" s="297"/>
      <c r="B44" s="393"/>
      <c r="C44" s="394"/>
      <c r="D44" s="395"/>
      <c r="E44" s="395"/>
      <c r="F44" s="395"/>
      <c r="G44" s="395"/>
      <c r="H44" s="395"/>
      <c r="I44" s="395"/>
      <c r="J44" s="395"/>
      <c r="K44" s="395"/>
      <c r="L44" s="297"/>
      <c r="M44" s="297"/>
      <c r="N44" s="297"/>
      <c r="O44" s="297"/>
      <c r="P44" s="396"/>
      <c r="Q44" s="298"/>
      <c r="R44" s="298"/>
      <c r="S44" s="298"/>
      <c r="T44" s="299"/>
      <c r="AB44" s="311"/>
      <c r="AC44" s="311"/>
      <c r="AE44" s="311"/>
    </row>
    <row r="45" spans="1:37" ht="15.75" customHeight="1" x14ac:dyDescent="0.35">
      <c r="A45" s="297"/>
      <c r="B45" s="1618" t="str">
        <f>IF(AND(ISNUMBER(I36), ISNUMBER(I37)),"FEHLER!     Für die Eigenkapitalveränderung erfolgten Berechnungen in zwei Kalkulationstabellen!","")</f>
        <v/>
      </c>
      <c r="C45" s="1618"/>
      <c r="D45" s="1618"/>
      <c r="E45" s="1618"/>
      <c r="F45" s="1618"/>
      <c r="G45" s="1618"/>
      <c r="H45" s="1618"/>
      <c r="I45" s="1619"/>
      <c r="J45" s="1619"/>
      <c r="K45" s="1619"/>
      <c r="L45" s="1619"/>
      <c r="M45" s="1619"/>
      <c r="N45" s="1619"/>
      <c r="O45" s="297"/>
      <c r="P45" s="396"/>
      <c r="Q45" s="298"/>
      <c r="R45" s="298"/>
      <c r="S45" s="298"/>
      <c r="T45" s="299"/>
      <c r="Y45" s="333"/>
      <c r="Z45" s="311"/>
      <c r="AA45" s="333"/>
      <c r="AB45" s="311"/>
      <c r="AC45" s="333"/>
      <c r="AD45" s="311"/>
      <c r="AE45" s="333"/>
      <c r="AF45" s="311"/>
      <c r="AG45" s="333"/>
      <c r="AH45" s="311"/>
      <c r="AI45" s="333"/>
      <c r="AJ45" s="311"/>
      <c r="AK45" s="333"/>
    </row>
    <row r="46" spans="1:37" ht="18" customHeight="1" x14ac:dyDescent="0.35">
      <c r="A46" s="297"/>
      <c r="B46" s="1628" t="str">
        <f>IF(AND(M36&gt;0,M37&gt;0)," Es wurden Daten für unterschiedliche Rechtsformen eingeben","")</f>
        <v/>
      </c>
      <c r="C46" s="1629"/>
      <c r="D46" s="1629"/>
      <c r="E46" s="1629"/>
      <c r="F46" s="1629"/>
      <c r="G46" s="1629"/>
      <c r="H46" s="1629"/>
      <c r="I46" s="1629"/>
      <c r="J46" s="1629"/>
      <c r="K46" s="1629"/>
      <c r="L46" s="1629"/>
      <c r="M46" s="1629"/>
      <c r="N46" s="1629"/>
      <c r="O46" s="297"/>
      <c r="P46" s="396"/>
      <c r="Q46" s="298"/>
      <c r="R46" s="298"/>
      <c r="S46" s="298"/>
      <c r="T46" s="299"/>
      <c r="Y46" s="333"/>
      <c r="Z46" s="311"/>
      <c r="AA46" s="333"/>
      <c r="AB46" s="311"/>
      <c r="AC46" s="333"/>
      <c r="AD46" s="311"/>
      <c r="AE46" s="333"/>
      <c r="AF46" s="311"/>
      <c r="AG46" s="333"/>
      <c r="AH46" s="311"/>
      <c r="AI46" s="333"/>
      <c r="AJ46" s="311"/>
      <c r="AK46" s="333"/>
    </row>
    <row r="47" spans="1:37" ht="19.5" customHeight="1" x14ac:dyDescent="0.2">
      <c r="A47" s="297"/>
      <c r="B47" s="300"/>
      <c r="C47" s="300"/>
      <c r="D47" s="300"/>
      <c r="E47" s="300"/>
      <c r="F47" s="300"/>
      <c r="G47" s="300"/>
      <c r="H47" s="300"/>
      <c r="I47" s="300"/>
      <c r="J47" s="300"/>
      <c r="K47" s="300"/>
      <c r="L47" s="358"/>
      <c r="M47" s="358"/>
      <c r="N47" s="358"/>
      <c r="O47" s="358"/>
      <c r="P47" s="396"/>
      <c r="Q47" s="298"/>
      <c r="R47" s="298"/>
      <c r="S47" s="298"/>
      <c r="T47" s="299"/>
      <c r="AA47" s="311"/>
      <c r="AB47" s="311"/>
      <c r="AC47" s="311"/>
      <c r="AD47" s="311"/>
      <c r="AE47" s="311"/>
    </row>
    <row r="48" spans="1:37" ht="12" customHeight="1" x14ac:dyDescent="0.2">
      <c r="A48" s="297"/>
      <c r="B48" s="397"/>
      <c r="C48" s="297"/>
      <c r="D48" s="358"/>
      <c r="E48" s="358"/>
      <c r="F48" s="358"/>
      <c r="G48" s="358"/>
      <c r="H48" s="358"/>
      <c r="I48" s="358"/>
      <c r="J48" s="358"/>
      <c r="K48" s="358"/>
      <c r="L48" s="358"/>
      <c r="M48" s="358"/>
      <c r="N48" s="358"/>
      <c r="O48" s="358"/>
      <c r="P48" s="396"/>
      <c r="Q48" s="298"/>
      <c r="R48" s="298"/>
      <c r="S48" s="298"/>
      <c r="T48" s="299"/>
      <c r="AB48" s="311"/>
      <c r="AC48" s="311"/>
      <c r="AE48" s="311"/>
    </row>
    <row r="49" spans="1:31" s="401" customFormat="1" ht="21" customHeight="1" x14ac:dyDescent="0.2">
      <c r="A49" s="303"/>
      <c r="B49" s="1618" t="str">
        <f>IF(OR(M35=0,(M36+M37)=0,M38=0,M39=0,M40=0),"  ACHTUNG !    Für Folgende Kennzahlen wurden noch keine Daten eingegeben:","")</f>
        <v xml:space="preserve">  ACHTUNG !    Für Folgende Kennzahlen wurden noch keine Daten eingegeben:</v>
      </c>
      <c r="C49" s="1618"/>
      <c r="D49" s="1618"/>
      <c r="E49" s="1618"/>
      <c r="F49" s="1618"/>
      <c r="G49" s="1618"/>
      <c r="H49" s="1618"/>
      <c r="I49" s="1619"/>
      <c r="J49" s="1619"/>
      <c r="K49" s="1619"/>
      <c r="L49" s="1619"/>
      <c r="M49" s="1619"/>
      <c r="N49" s="1619"/>
      <c r="O49" s="398"/>
      <c r="P49" s="399"/>
      <c r="Q49" s="305"/>
      <c r="R49" s="305"/>
      <c r="S49" s="305"/>
      <c r="T49" s="306"/>
      <c r="U49" s="400"/>
      <c r="V49" s="400"/>
      <c r="W49" s="400"/>
      <c r="X49" s="400"/>
      <c r="Y49" s="400"/>
      <c r="Z49" s="400"/>
      <c r="AA49" s="300"/>
      <c r="AB49" s="311"/>
      <c r="AC49" s="311"/>
      <c r="AD49" s="300"/>
      <c r="AE49" s="311"/>
    </row>
    <row r="50" spans="1:31" s="408" customFormat="1" ht="33" customHeight="1" x14ac:dyDescent="0.2">
      <c r="A50" s="402"/>
      <c r="B50" s="1620" t="str">
        <f>CONCATENATE(IF(M35=0," 1. Einkommen",""),IF(AND(M36=0,M37=0)," / 2. Eigenkapitalveränderung",""),IF(M38=0," / 3. Eigenkapitalquote",""),IF(M39=0," / 4. Gesamtkapitalrentabilität",""),IF(M40=0," / 5. Ausschöpfung d. KDG",""))</f>
        <v xml:space="preserve"> 1. Einkommen / 2. Eigenkapitalveränderung / 3. Eigenkapitalquote / 4. Gesamtkapitalrentabilität / 5. Ausschöpfung d. KDG</v>
      </c>
      <c r="C50" s="1621"/>
      <c r="D50" s="1621"/>
      <c r="E50" s="1621"/>
      <c r="F50" s="1621"/>
      <c r="G50" s="1621"/>
      <c r="H50" s="1621"/>
      <c r="I50" s="1621"/>
      <c r="J50" s="1621"/>
      <c r="K50" s="1621"/>
      <c r="L50" s="1621"/>
      <c r="M50" s="1621"/>
      <c r="N50" s="1621"/>
      <c r="O50" s="403"/>
      <c r="P50" s="404"/>
      <c r="Q50" s="405"/>
      <c r="R50" s="405"/>
      <c r="S50" s="405"/>
      <c r="T50" s="406"/>
      <c r="U50" s="407"/>
      <c r="V50" s="407"/>
      <c r="W50" s="407"/>
      <c r="X50" s="407"/>
      <c r="Y50" s="407"/>
      <c r="Z50" s="407"/>
      <c r="AA50" s="300"/>
      <c r="AB50" s="311"/>
      <c r="AC50" s="311"/>
      <c r="AD50" s="300"/>
      <c r="AE50" s="311"/>
    </row>
    <row r="51" spans="1:31" s="416" customFormat="1" ht="6.75" customHeight="1" x14ac:dyDescent="0.2">
      <c r="A51" s="409"/>
      <c r="B51" s="1622"/>
      <c r="C51" s="1623"/>
      <c r="D51" s="1623"/>
      <c r="E51" s="410"/>
      <c r="F51" s="410"/>
      <c r="G51" s="410"/>
      <c r="H51" s="410"/>
      <c r="I51" s="370"/>
      <c r="J51" s="370"/>
      <c r="K51" s="370"/>
      <c r="L51" s="370"/>
      <c r="M51" s="370"/>
      <c r="N51" s="370"/>
      <c r="O51" s="411"/>
      <c r="P51" s="412"/>
      <c r="Q51" s="413"/>
      <c r="R51" s="413"/>
      <c r="S51" s="413"/>
      <c r="T51" s="414"/>
      <c r="U51" s="415"/>
      <c r="V51" s="415"/>
      <c r="W51" s="415"/>
      <c r="X51" s="415"/>
      <c r="Y51" s="415"/>
      <c r="Z51" s="415"/>
      <c r="AA51" s="311"/>
      <c r="AB51" s="311"/>
      <c r="AC51" s="311"/>
      <c r="AD51" s="311"/>
      <c r="AE51" s="311"/>
    </row>
    <row r="52" spans="1:31" s="416" customFormat="1" hidden="1" x14ac:dyDescent="0.2">
      <c r="A52" s="409"/>
      <c r="B52" s="411"/>
      <c r="C52" s="410"/>
      <c r="D52" s="410"/>
      <c r="E52" s="410"/>
      <c r="F52" s="410"/>
      <c r="G52" s="410"/>
      <c r="H52" s="410"/>
      <c r="I52" s="370"/>
      <c r="J52" s="370"/>
      <c r="K52" s="370"/>
      <c r="L52" s="370"/>
      <c r="M52" s="370"/>
      <c r="N52" s="370"/>
      <c r="O52" s="411"/>
      <c r="P52" s="412"/>
      <c r="Q52" s="413"/>
      <c r="R52" s="413"/>
      <c r="S52" s="413"/>
      <c r="T52" s="414"/>
      <c r="U52" s="415"/>
      <c r="V52" s="415"/>
      <c r="W52" s="415"/>
      <c r="X52" s="415"/>
      <c r="Y52" s="415"/>
      <c r="Z52" s="415"/>
      <c r="AA52" s="300"/>
      <c r="AB52" s="300"/>
      <c r="AC52" s="311"/>
      <c r="AD52" s="300"/>
      <c r="AE52" s="311"/>
    </row>
    <row r="53" spans="1:31" s="416" customFormat="1" ht="8.25" customHeight="1" x14ac:dyDescent="0.2">
      <c r="A53" s="409"/>
      <c r="B53" s="411"/>
      <c r="C53" s="410"/>
      <c r="D53" s="410"/>
      <c r="E53" s="410"/>
      <c r="F53" s="410"/>
      <c r="G53" s="410"/>
      <c r="H53" s="410"/>
      <c r="I53" s="370"/>
      <c r="J53" s="370"/>
      <c r="K53" s="370"/>
      <c r="L53" s="370"/>
      <c r="M53" s="370"/>
      <c r="N53" s="370"/>
      <c r="O53" s="411"/>
      <c r="P53" s="412"/>
      <c r="Q53" s="413"/>
      <c r="R53" s="413"/>
      <c r="S53" s="413"/>
      <c r="T53" s="414"/>
      <c r="U53" s="415"/>
      <c r="V53" s="415"/>
      <c r="W53" s="415"/>
      <c r="X53" s="415"/>
      <c r="Y53" s="415"/>
      <c r="Z53" s="415"/>
      <c r="AA53" s="300"/>
      <c r="AB53" s="300"/>
      <c r="AC53" s="311"/>
      <c r="AD53" s="300"/>
      <c r="AE53" s="311"/>
    </row>
    <row r="54" spans="1:31" s="416" customFormat="1" ht="6" customHeight="1" x14ac:dyDescent="0.2">
      <c r="A54" s="409"/>
      <c r="B54" s="411"/>
      <c r="C54" s="410"/>
      <c r="D54" s="410"/>
      <c r="E54" s="410"/>
      <c r="F54" s="410"/>
      <c r="G54" s="410"/>
      <c r="H54" s="410"/>
      <c r="I54" s="370"/>
      <c r="J54" s="370"/>
      <c r="K54" s="370"/>
      <c r="L54" s="370"/>
      <c r="M54" s="370"/>
      <c r="N54" s="370"/>
      <c r="O54" s="411"/>
      <c r="P54" s="412"/>
      <c r="Q54" s="413"/>
      <c r="R54" s="413"/>
      <c r="S54" s="413"/>
      <c r="T54" s="414"/>
      <c r="U54" s="415"/>
      <c r="V54" s="415"/>
      <c r="W54" s="415"/>
      <c r="X54" s="415"/>
      <c r="Y54" s="415"/>
      <c r="Z54" s="415"/>
      <c r="AA54" s="300"/>
      <c r="AB54" s="311"/>
      <c r="AC54" s="311"/>
      <c r="AD54" s="300"/>
      <c r="AE54" s="311"/>
    </row>
    <row r="55" spans="1:31" s="416" customFormat="1" ht="6" customHeight="1" x14ac:dyDescent="0.2">
      <c r="A55" s="409"/>
      <c r="B55" s="411"/>
      <c r="C55" s="410"/>
      <c r="D55" s="410"/>
      <c r="E55" s="410"/>
      <c r="F55" s="410"/>
      <c r="G55" s="410"/>
      <c r="H55" s="410"/>
      <c r="I55" s="370"/>
      <c r="J55" s="370"/>
      <c r="K55" s="370"/>
      <c r="L55" s="370"/>
      <c r="M55" s="370"/>
      <c r="N55" s="370"/>
      <c r="O55" s="411"/>
      <c r="P55" s="412"/>
      <c r="Q55" s="413"/>
      <c r="R55" s="413"/>
      <c r="S55" s="413"/>
      <c r="T55" s="414"/>
      <c r="U55" s="415"/>
      <c r="V55" s="415"/>
      <c r="W55" s="415"/>
      <c r="X55" s="415"/>
      <c r="Y55" s="415"/>
      <c r="Z55" s="415"/>
      <c r="AA55" s="311"/>
      <c r="AB55" s="311"/>
      <c r="AC55" s="311"/>
      <c r="AD55" s="311"/>
      <c r="AE55" s="311"/>
    </row>
    <row r="56" spans="1:31" s="376" customFormat="1" ht="22.5" customHeight="1" thickBot="1" x14ac:dyDescent="0.4">
      <c r="A56" s="374"/>
      <c r="B56" s="1643" t="s">
        <v>45</v>
      </c>
      <c r="C56" s="1643"/>
      <c r="D56" s="1643"/>
      <c r="E56" s="1643"/>
      <c r="F56" s="1643"/>
      <c r="G56" s="1643"/>
      <c r="H56" s="1643"/>
      <c r="I56" s="1644"/>
      <c r="J56" s="1644"/>
      <c r="K56" s="1644"/>
      <c r="L56" s="356"/>
      <c r="M56" s="356"/>
      <c r="N56" s="356"/>
      <c r="O56" s="374"/>
      <c r="P56" s="417"/>
      <c r="Q56" s="417"/>
      <c r="R56" s="417"/>
      <c r="S56" s="417"/>
      <c r="T56" s="418"/>
      <c r="U56" s="333"/>
      <c r="V56" s="333"/>
      <c r="W56" s="333"/>
      <c r="X56" s="333"/>
      <c r="Y56" s="333"/>
      <c r="Z56" s="333"/>
      <c r="AA56" s="300"/>
      <c r="AB56" s="311"/>
      <c r="AC56" s="311"/>
      <c r="AD56" s="300"/>
      <c r="AE56" s="311"/>
    </row>
    <row r="57" spans="1:31" ht="7.5" customHeight="1" thickBot="1" x14ac:dyDescent="0.25">
      <c r="A57" s="297"/>
      <c r="B57" s="297"/>
      <c r="C57" s="297"/>
      <c r="D57" s="1645"/>
      <c r="E57" s="1645"/>
      <c r="F57" s="1645"/>
      <c r="G57" s="1645"/>
      <c r="H57" s="1645"/>
      <c r="I57" s="1645"/>
      <c r="J57" s="1645"/>
      <c r="K57" s="1645"/>
      <c r="L57" s="1645"/>
      <c r="M57" s="1645"/>
      <c r="N57" s="1645"/>
      <c r="O57" s="419"/>
      <c r="P57" s="298"/>
      <c r="Q57" s="298"/>
      <c r="R57" s="298"/>
      <c r="S57" s="298"/>
      <c r="T57" s="299"/>
      <c r="AB57" s="311"/>
      <c r="AC57" s="311"/>
      <c r="AE57" s="311"/>
    </row>
    <row r="58" spans="1:31" s="401" customFormat="1" ht="21.75" customHeight="1" x14ac:dyDescent="0.2">
      <c r="A58" s="303"/>
      <c r="B58" s="1646" t="s">
        <v>46</v>
      </c>
      <c r="C58" s="1647"/>
      <c r="D58" s="1648" t="s">
        <v>42</v>
      </c>
      <c r="E58" s="1649"/>
      <c r="F58" s="1649"/>
      <c r="G58" s="420"/>
      <c r="H58" s="1650" t="s">
        <v>47</v>
      </c>
      <c r="I58" s="1651"/>
      <c r="J58" s="1651"/>
      <c r="K58" s="1651"/>
      <c r="L58" s="1651"/>
      <c r="M58" s="1651"/>
      <c r="N58" s="1652"/>
      <c r="O58" s="303"/>
      <c r="P58" s="305"/>
      <c r="Q58" s="305"/>
      <c r="R58" s="305"/>
      <c r="S58" s="305"/>
      <c r="T58" s="306"/>
      <c r="U58" s="400"/>
      <c r="V58" s="400"/>
      <c r="W58" s="400"/>
      <c r="X58" s="400"/>
      <c r="Y58" s="400"/>
      <c r="Z58" s="400"/>
      <c r="AA58" s="300"/>
      <c r="AB58" s="311"/>
      <c r="AC58" s="311"/>
      <c r="AD58" s="300"/>
      <c r="AE58" s="311"/>
    </row>
    <row r="59" spans="1:31" s="401" customFormat="1" ht="20.100000000000001" customHeight="1" x14ac:dyDescent="0.2">
      <c r="A59" s="303"/>
      <c r="B59" s="1655" t="s">
        <v>48</v>
      </c>
      <c r="C59" s="1656"/>
      <c r="D59" s="1657" t="str">
        <f>CONCATENATE(IF(Back_Rahmen!F32&lt;&gt;"","&gt;= ",""),Back_Rahmen!F32,IF(AND(Back_Rahmen!F32&lt;&gt;"",Back_Rahmen!F33&lt;&gt;"")," bis ",""),IF(Back_Rahmen!F33&lt;&gt;"","&lt;= ",""),Back_Rahmen!F33)</f>
        <v>&gt;= 5 bis &lt;= 10</v>
      </c>
      <c r="E59" s="1658"/>
      <c r="F59" s="1658"/>
      <c r="G59" s="421"/>
      <c r="H59" s="1663" t="s">
        <v>49</v>
      </c>
      <c r="I59" s="1664"/>
      <c r="J59" s="1664"/>
      <c r="K59" s="1664"/>
      <c r="L59" s="1664"/>
      <c r="M59" s="1664"/>
      <c r="N59" s="1665"/>
      <c r="O59" s="303"/>
      <c r="P59" s="305"/>
      <c r="Q59" s="305"/>
      <c r="R59" s="305"/>
      <c r="S59" s="305"/>
      <c r="T59" s="306"/>
      <c r="U59" s="400"/>
      <c r="V59" s="400"/>
      <c r="W59" s="400"/>
      <c r="X59" s="400"/>
      <c r="Y59" s="400"/>
      <c r="Z59" s="400"/>
      <c r="AA59" s="311"/>
      <c r="AB59" s="311"/>
      <c r="AC59" s="311"/>
      <c r="AD59" s="311"/>
      <c r="AE59" s="311"/>
    </row>
    <row r="60" spans="1:31" s="401" customFormat="1" ht="20.100000000000001" customHeight="1" x14ac:dyDescent="0.2">
      <c r="A60" s="303"/>
      <c r="B60" s="1659" t="s">
        <v>50</v>
      </c>
      <c r="C60" s="1660"/>
      <c r="D60" s="1661" t="str">
        <f>CONCATENATE(IF(Back_Rahmen!G32&lt;&gt;"","&gt; ",""),Back_Rahmen!G32,IF(AND(Back_Rahmen!G32&lt;&gt;"",Back_Rahmen!G33&lt;&gt;"")," bis ",""),IF(Back_Rahmen!G33&lt;&gt;"","&lt;= ",""),Back_Rahmen!G33)</f>
        <v>&gt; 10 bis &lt;= 40</v>
      </c>
      <c r="E60" s="1662"/>
      <c r="F60" s="1662"/>
      <c r="G60" s="422"/>
      <c r="H60" s="1666" t="s">
        <v>51</v>
      </c>
      <c r="I60" s="1667"/>
      <c r="J60" s="1667"/>
      <c r="K60" s="1667"/>
      <c r="L60" s="1667"/>
      <c r="M60" s="1667"/>
      <c r="N60" s="1668"/>
      <c r="O60" s="303"/>
      <c r="P60" s="305"/>
      <c r="Q60" s="305"/>
      <c r="R60" s="305"/>
      <c r="S60" s="305"/>
      <c r="T60" s="306"/>
      <c r="U60" s="400"/>
      <c r="V60" s="400"/>
      <c r="W60" s="400"/>
      <c r="X60" s="400"/>
      <c r="Y60" s="400"/>
      <c r="Z60" s="400"/>
      <c r="AA60" s="300"/>
      <c r="AB60" s="311"/>
      <c r="AC60" s="311"/>
      <c r="AD60" s="300"/>
      <c r="AE60" s="311"/>
    </row>
    <row r="61" spans="1:31" s="401" customFormat="1" ht="20.100000000000001" customHeight="1" thickBot="1" x14ac:dyDescent="0.25">
      <c r="A61" s="303"/>
      <c r="B61" s="1672" t="s">
        <v>52</v>
      </c>
      <c r="C61" s="1673"/>
      <c r="D61" s="1674" t="str">
        <f>CONCATENATE(IF(Back_Rahmen!H32&lt;&gt;"","&gt; ",""),Back_Rahmen!H32,IF(AND(Back_Rahmen!H32&lt;&gt;"",Back_Rahmen!H33&lt;&gt;"")," bis ",""),IF(Back_Rahmen!H33&lt;&gt;"","&lt;= ",""),Back_Rahmen!H33)</f>
        <v>&gt; 40</v>
      </c>
      <c r="E61" s="1674"/>
      <c r="F61" s="1674"/>
      <c r="G61" s="423"/>
      <c r="H61" s="1669" t="s">
        <v>49</v>
      </c>
      <c r="I61" s="1670"/>
      <c r="J61" s="1670"/>
      <c r="K61" s="1670"/>
      <c r="L61" s="1670"/>
      <c r="M61" s="1670"/>
      <c r="N61" s="1671"/>
      <c r="O61" s="303"/>
      <c r="P61" s="305"/>
      <c r="Q61" s="305"/>
      <c r="R61" s="305"/>
      <c r="S61" s="305"/>
      <c r="T61" s="306"/>
      <c r="U61" s="400"/>
      <c r="V61" s="400"/>
      <c r="W61" s="400"/>
      <c r="X61" s="400"/>
      <c r="Y61" s="400"/>
      <c r="Z61" s="400"/>
      <c r="AA61" s="300"/>
      <c r="AB61" s="311"/>
      <c r="AC61" s="311"/>
      <c r="AD61" s="300"/>
      <c r="AE61" s="311"/>
    </row>
    <row r="62" spans="1:31" x14ac:dyDescent="0.2">
      <c r="A62" s="297"/>
      <c r="B62" s="297"/>
      <c r="C62" s="297"/>
      <c r="D62" s="297"/>
      <c r="E62" s="297"/>
      <c r="F62" s="297"/>
      <c r="G62" s="297"/>
      <c r="H62" s="297"/>
      <c r="I62" s="297"/>
      <c r="J62" s="297"/>
      <c r="K62" s="362"/>
      <c r="L62" s="362"/>
      <c r="M62" s="362"/>
      <c r="N62" s="297"/>
      <c r="O62" s="297"/>
      <c r="P62" s="298"/>
      <c r="Q62" s="298"/>
      <c r="R62" s="298"/>
      <c r="S62" s="298"/>
      <c r="T62" s="299"/>
      <c r="AB62" s="311"/>
      <c r="AC62" s="311"/>
      <c r="AE62" s="311"/>
    </row>
    <row r="63" spans="1:31" ht="15" thickBot="1" x14ac:dyDescent="0.25">
      <c r="A63" s="297"/>
      <c r="B63" s="297"/>
      <c r="C63" s="297"/>
      <c r="D63" s="297"/>
      <c r="E63" s="297"/>
      <c r="F63" s="297"/>
      <c r="G63" s="297"/>
      <c r="H63" s="297"/>
      <c r="I63" s="297"/>
      <c r="J63" s="297"/>
      <c r="K63" s="297"/>
      <c r="L63" s="297"/>
      <c r="M63" s="297"/>
      <c r="N63" s="297"/>
      <c r="O63" s="297"/>
      <c r="P63" s="298"/>
      <c r="Q63" s="298"/>
      <c r="R63" s="298"/>
      <c r="S63" s="298"/>
      <c r="T63" s="299"/>
      <c r="AA63" s="311"/>
      <c r="AB63" s="311"/>
      <c r="AC63" s="311"/>
      <c r="AD63" s="311"/>
      <c r="AE63" s="311"/>
    </row>
    <row r="64" spans="1:31" ht="24" thickBot="1" x14ac:dyDescent="0.4">
      <c r="A64" s="297"/>
      <c r="B64" s="1653" t="s">
        <v>53</v>
      </c>
      <c r="C64" s="1653"/>
      <c r="D64" s="1653"/>
      <c r="E64" s="1654"/>
      <c r="F64" s="1654"/>
      <c r="G64" s="300"/>
      <c r="H64" s="300"/>
      <c r="I64" s="297"/>
      <c r="J64" s="424" t="str">
        <f>IF(OR(M35=0,(M36+M37)=0,M38=0,M39=0,M40=0),"",Back_Rahmen!D35)</f>
        <v/>
      </c>
      <c r="K64" s="297"/>
      <c r="L64" s="297"/>
      <c r="M64" s="297"/>
      <c r="N64" s="297"/>
      <c r="O64" s="297"/>
      <c r="P64" s="298"/>
      <c r="Q64" s="298"/>
      <c r="R64" s="298"/>
      <c r="S64" s="298"/>
      <c r="T64" s="299"/>
      <c r="AB64" s="311"/>
      <c r="AC64" s="311"/>
      <c r="AE64" s="311"/>
    </row>
    <row r="65" spans="1:31" x14ac:dyDescent="0.2">
      <c r="A65" s="297"/>
      <c r="B65" s="297"/>
      <c r="C65" s="297"/>
      <c r="D65" s="297"/>
      <c r="E65" s="297"/>
      <c r="F65" s="297"/>
      <c r="G65" s="297"/>
      <c r="H65" s="297"/>
      <c r="I65" s="297"/>
      <c r="J65" s="297"/>
      <c r="K65" s="297"/>
      <c r="L65" s="297"/>
      <c r="M65" s="297"/>
      <c r="N65" s="297"/>
      <c r="O65" s="297"/>
      <c r="P65" s="298"/>
      <c r="Q65" s="298"/>
      <c r="R65" s="298"/>
      <c r="S65" s="298"/>
      <c r="T65" s="299"/>
      <c r="AB65" s="311"/>
      <c r="AC65" s="311"/>
      <c r="AE65" s="311"/>
    </row>
    <row r="66" spans="1:31" x14ac:dyDescent="0.2">
      <c r="A66" s="298"/>
      <c r="B66" s="298"/>
      <c r="C66" s="298"/>
      <c r="D66" s="298"/>
      <c r="E66" s="298"/>
      <c r="F66" s="298"/>
      <c r="G66" s="298"/>
      <c r="H66" s="298"/>
      <c r="I66" s="298"/>
      <c r="J66" s="298"/>
      <c r="K66" s="298"/>
      <c r="L66" s="298"/>
      <c r="M66" s="298"/>
      <c r="N66" s="298"/>
      <c r="O66" s="298"/>
      <c r="P66" s="298"/>
      <c r="Q66" s="298"/>
      <c r="R66" s="298"/>
      <c r="S66" s="298"/>
      <c r="T66" s="299"/>
      <c r="AB66" s="311"/>
      <c r="AC66" s="311"/>
      <c r="AE66" s="311"/>
    </row>
    <row r="67" spans="1:31" x14ac:dyDescent="0.2">
      <c r="A67" s="298"/>
      <c r="B67" s="298"/>
      <c r="C67" s="298"/>
      <c r="D67" s="298"/>
      <c r="E67" s="298"/>
      <c r="F67" s="298"/>
      <c r="G67" s="298"/>
      <c r="H67" s="298"/>
      <c r="I67" s="298"/>
      <c r="J67" s="298"/>
      <c r="K67" s="298"/>
      <c r="L67" s="298"/>
      <c r="M67" s="298"/>
      <c r="N67" s="298"/>
      <c r="O67" s="298"/>
      <c r="P67" s="298"/>
      <c r="Q67" s="298"/>
      <c r="R67" s="298"/>
      <c r="S67" s="298"/>
      <c r="T67" s="299"/>
      <c r="AA67" s="311"/>
      <c r="AB67" s="311"/>
      <c r="AC67" s="311"/>
      <c r="AD67" s="311"/>
      <c r="AE67" s="311"/>
    </row>
    <row r="68" spans="1:31" x14ac:dyDescent="0.2">
      <c r="A68" s="298"/>
      <c r="B68" s="298"/>
      <c r="C68" s="298"/>
      <c r="D68" s="298"/>
      <c r="E68" s="298"/>
      <c r="F68" s="298"/>
      <c r="G68" s="298"/>
      <c r="H68" s="298"/>
      <c r="I68" s="298"/>
      <c r="J68" s="298"/>
      <c r="K68" s="298"/>
      <c r="L68" s="298"/>
      <c r="M68" s="298"/>
      <c r="N68" s="298"/>
      <c r="O68" s="298"/>
      <c r="P68" s="298"/>
      <c r="Q68" s="298"/>
      <c r="R68" s="298"/>
      <c r="S68" s="298"/>
      <c r="T68" s="299"/>
      <c r="AB68" s="311"/>
      <c r="AC68" s="311"/>
      <c r="AE68" s="311"/>
    </row>
    <row r="69" spans="1:31" x14ac:dyDescent="0.2">
      <c r="A69" s="298"/>
      <c r="B69" s="298"/>
      <c r="C69" s="298"/>
      <c r="D69" s="298"/>
      <c r="E69" s="298"/>
      <c r="F69" s="298"/>
      <c r="G69" s="298"/>
      <c r="H69" s="298"/>
      <c r="I69" s="298"/>
      <c r="J69" s="298"/>
      <c r="K69" s="298"/>
      <c r="L69" s="298"/>
      <c r="M69" s="298"/>
      <c r="N69" s="298"/>
      <c r="O69" s="298"/>
      <c r="P69" s="298"/>
      <c r="Q69" s="298"/>
      <c r="R69" s="298"/>
      <c r="S69" s="298"/>
      <c r="T69" s="299"/>
      <c r="AB69" s="311"/>
      <c r="AC69" s="311"/>
      <c r="AE69" s="311"/>
    </row>
    <row r="70" spans="1:31" x14ac:dyDescent="0.2">
      <c r="A70" s="298"/>
      <c r="B70" s="298"/>
      <c r="C70" s="298"/>
      <c r="D70" s="298"/>
      <c r="E70" s="298"/>
      <c r="F70" s="298"/>
      <c r="G70" s="298"/>
      <c r="H70" s="298"/>
      <c r="I70" s="298"/>
      <c r="J70" s="298"/>
      <c r="K70" s="298"/>
      <c r="L70" s="298"/>
      <c r="M70" s="298"/>
      <c r="N70" s="298"/>
      <c r="O70" s="298"/>
      <c r="P70" s="298"/>
      <c r="Q70" s="298"/>
      <c r="R70" s="298"/>
      <c r="S70" s="298"/>
      <c r="T70" s="299"/>
      <c r="AB70" s="311"/>
      <c r="AC70" s="311"/>
      <c r="AE70" s="311"/>
    </row>
    <row r="71" spans="1:31" x14ac:dyDescent="0.2">
      <c r="A71" s="298"/>
      <c r="B71" s="298"/>
      <c r="C71" s="298"/>
      <c r="D71" s="298"/>
      <c r="E71" s="298"/>
      <c r="F71" s="298"/>
      <c r="G71" s="298"/>
      <c r="H71" s="298"/>
      <c r="I71" s="298"/>
      <c r="J71" s="298"/>
      <c r="K71" s="298"/>
      <c r="L71" s="298"/>
      <c r="M71" s="298"/>
      <c r="N71" s="298"/>
      <c r="O71" s="298"/>
      <c r="P71" s="298"/>
      <c r="Q71" s="298"/>
      <c r="R71" s="298"/>
      <c r="S71" s="298"/>
      <c r="T71" s="299"/>
      <c r="AA71" s="311"/>
      <c r="AB71" s="311"/>
      <c r="AC71" s="311"/>
      <c r="AD71" s="311"/>
      <c r="AE71" s="311"/>
    </row>
    <row r="72" spans="1:31" x14ac:dyDescent="0.2">
      <c r="A72" s="298"/>
      <c r="B72" s="298"/>
      <c r="C72" s="298"/>
      <c r="D72" s="298"/>
      <c r="E72" s="298"/>
      <c r="F72" s="298"/>
      <c r="G72" s="298"/>
      <c r="H72" s="298"/>
      <c r="I72" s="298"/>
      <c r="J72" s="298"/>
      <c r="K72" s="298"/>
      <c r="L72" s="298"/>
      <c r="M72" s="298"/>
      <c r="N72" s="298"/>
      <c r="O72" s="298"/>
      <c r="P72" s="298"/>
      <c r="Q72" s="298"/>
      <c r="R72" s="298"/>
      <c r="S72" s="298"/>
      <c r="T72" s="299"/>
      <c r="AB72" s="311"/>
      <c r="AC72" s="311"/>
      <c r="AE72" s="311"/>
    </row>
    <row r="73" spans="1:31" x14ac:dyDescent="0.2">
      <c r="A73" s="298"/>
      <c r="B73" s="298"/>
      <c r="C73" s="298"/>
      <c r="D73" s="298"/>
      <c r="E73" s="298"/>
      <c r="F73" s="298"/>
      <c r="G73" s="298"/>
      <c r="H73" s="298"/>
      <c r="I73" s="298"/>
      <c r="J73" s="298"/>
      <c r="K73" s="298"/>
      <c r="L73" s="298"/>
      <c r="M73" s="298"/>
      <c r="N73" s="298"/>
      <c r="O73" s="298"/>
      <c r="P73" s="298"/>
      <c r="Q73" s="298"/>
      <c r="R73" s="298"/>
      <c r="S73" s="298"/>
      <c r="T73" s="299"/>
      <c r="AB73" s="311"/>
      <c r="AC73" s="311"/>
      <c r="AE73" s="311"/>
    </row>
    <row r="74" spans="1:31" x14ac:dyDescent="0.2">
      <c r="A74" s="298"/>
      <c r="B74" s="298"/>
      <c r="C74" s="298"/>
      <c r="D74" s="298"/>
      <c r="E74" s="298"/>
      <c r="F74" s="299"/>
      <c r="G74" s="425"/>
      <c r="H74" s="298"/>
      <c r="I74" s="298"/>
      <c r="J74" s="298"/>
      <c r="K74" s="298"/>
      <c r="L74" s="298"/>
      <c r="M74" s="298"/>
      <c r="N74" s="298"/>
      <c r="O74" s="298"/>
      <c r="P74" s="298"/>
      <c r="Q74" s="298"/>
      <c r="R74" s="298"/>
      <c r="S74" s="298"/>
      <c r="T74" s="299"/>
      <c r="AB74" s="311"/>
      <c r="AC74" s="311"/>
      <c r="AE74" s="311"/>
    </row>
    <row r="75" spans="1:31" x14ac:dyDescent="0.2">
      <c r="A75" s="298"/>
      <c r="B75" s="298"/>
      <c r="C75" s="298"/>
      <c r="D75" s="298"/>
      <c r="E75" s="298"/>
      <c r="F75" s="298"/>
      <c r="G75" s="298"/>
      <c r="H75" s="298"/>
      <c r="I75" s="298"/>
      <c r="J75" s="298"/>
      <c r="K75" s="298"/>
      <c r="L75" s="298"/>
      <c r="M75" s="298"/>
      <c r="N75" s="298"/>
      <c r="O75" s="298"/>
      <c r="P75" s="298"/>
      <c r="Q75" s="298"/>
      <c r="R75" s="298"/>
      <c r="S75" s="298"/>
      <c r="T75" s="299"/>
      <c r="AA75" s="311"/>
      <c r="AB75" s="311"/>
      <c r="AC75" s="311"/>
      <c r="AD75" s="311"/>
      <c r="AE75" s="311"/>
    </row>
    <row r="76" spans="1:31" x14ac:dyDescent="0.2">
      <c r="A76" s="298"/>
      <c r="B76" s="298"/>
      <c r="C76" s="298"/>
      <c r="D76" s="298"/>
      <c r="E76" s="298"/>
      <c r="F76" s="298"/>
      <c r="G76" s="298"/>
      <c r="H76" s="298"/>
      <c r="I76" s="298"/>
      <c r="J76" s="298"/>
      <c r="K76" s="298"/>
      <c r="L76" s="298"/>
      <c r="M76" s="298"/>
      <c r="N76" s="298"/>
      <c r="O76" s="298"/>
      <c r="P76" s="298"/>
      <c r="Q76" s="298"/>
      <c r="R76" s="298"/>
      <c r="S76" s="298"/>
      <c r="T76" s="299"/>
      <c r="AB76" s="311"/>
      <c r="AC76" s="311"/>
      <c r="AE76" s="311"/>
    </row>
    <row r="77" spans="1:31" x14ac:dyDescent="0.2">
      <c r="A77" s="298"/>
      <c r="B77" s="300"/>
      <c r="C77" s="300"/>
      <c r="D77" s="300"/>
      <c r="E77" s="300"/>
      <c r="F77" s="300"/>
      <c r="G77" s="300"/>
      <c r="H77" s="300"/>
      <c r="I77" s="298"/>
      <c r="J77" s="298"/>
      <c r="K77" s="298"/>
      <c r="L77" s="298"/>
      <c r="M77" s="298"/>
      <c r="N77" s="298"/>
      <c r="O77" s="298"/>
      <c r="P77" s="298"/>
      <c r="Q77" s="298"/>
      <c r="R77" s="298"/>
      <c r="S77" s="298"/>
      <c r="T77" s="299"/>
    </row>
    <row r="78" spans="1:31" x14ac:dyDescent="0.2">
      <c r="A78" s="298"/>
      <c r="B78" s="300"/>
      <c r="C78" s="300"/>
      <c r="D78" s="300"/>
      <c r="E78" s="300"/>
      <c r="F78" s="300"/>
      <c r="G78" s="300"/>
      <c r="H78" s="300"/>
      <c r="I78" s="298"/>
      <c r="J78" s="298"/>
      <c r="K78" s="298"/>
      <c r="L78" s="298"/>
      <c r="M78" s="298"/>
      <c r="N78" s="298"/>
      <c r="O78" s="298"/>
      <c r="P78" s="298"/>
      <c r="Q78" s="298"/>
      <c r="R78" s="298"/>
      <c r="S78" s="298"/>
      <c r="T78" s="299"/>
    </row>
    <row r="79" spans="1:31" x14ac:dyDescent="0.2">
      <c r="A79" s="298"/>
      <c r="B79" s="300"/>
      <c r="C79" s="300"/>
      <c r="D79" s="300"/>
      <c r="E79" s="300"/>
      <c r="F79" s="300"/>
      <c r="G79" s="300"/>
      <c r="H79" s="300"/>
      <c r="I79" s="298"/>
      <c r="J79" s="298"/>
      <c r="K79" s="298"/>
      <c r="L79" s="298"/>
      <c r="M79" s="298"/>
      <c r="N79" s="298"/>
      <c r="O79" s="298"/>
      <c r="P79" s="298"/>
      <c r="Q79" s="298"/>
      <c r="R79" s="298"/>
      <c r="S79" s="298"/>
      <c r="T79" s="299"/>
    </row>
    <row r="80" spans="1:31" x14ac:dyDescent="0.2">
      <c r="A80" s="298"/>
      <c r="B80" s="300"/>
      <c r="C80" s="300"/>
      <c r="D80" s="300"/>
      <c r="E80" s="300"/>
      <c r="F80" s="300"/>
      <c r="G80" s="300"/>
      <c r="H80" s="300"/>
      <c r="I80" s="298"/>
      <c r="J80" s="298"/>
      <c r="K80" s="298"/>
      <c r="L80" s="298"/>
      <c r="M80" s="298"/>
      <c r="N80" s="298"/>
      <c r="O80" s="298"/>
      <c r="P80" s="298"/>
      <c r="Q80" s="298"/>
      <c r="R80" s="298"/>
      <c r="S80" s="298"/>
      <c r="T80" s="299"/>
    </row>
    <row r="81" spans="1:20" x14ac:dyDescent="0.2">
      <c r="A81" s="298"/>
      <c r="B81" s="298"/>
      <c r="C81" s="298"/>
      <c r="D81" s="298"/>
      <c r="E81" s="298"/>
      <c r="F81" s="298"/>
      <c r="G81" s="298"/>
      <c r="H81" s="298"/>
      <c r="I81" s="298"/>
      <c r="J81" s="298"/>
      <c r="K81" s="298"/>
      <c r="L81" s="298"/>
      <c r="M81" s="298"/>
      <c r="N81" s="298"/>
      <c r="O81" s="298"/>
      <c r="P81" s="298"/>
      <c r="Q81" s="298"/>
      <c r="R81" s="298"/>
      <c r="S81" s="298"/>
      <c r="T81" s="299"/>
    </row>
    <row r="82" spans="1:20" x14ac:dyDescent="0.2">
      <c r="A82" s="298"/>
      <c r="B82" s="298"/>
      <c r="C82" s="298"/>
      <c r="D82" s="298"/>
      <c r="E82" s="298"/>
      <c r="F82" s="298"/>
      <c r="G82" s="298"/>
      <c r="H82" s="298"/>
      <c r="I82" s="298"/>
      <c r="J82" s="298"/>
      <c r="K82" s="298"/>
      <c r="L82" s="298"/>
      <c r="M82" s="298"/>
      <c r="N82" s="298"/>
      <c r="O82" s="298"/>
      <c r="P82" s="298"/>
      <c r="Q82" s="298"/>
      <c r="R82" s="298"/>
      <c r="S82" s="298"/>
      <c r="T82" s="299"/>
    </row>
    <row r="83" spans="1:20" x14ac:dyDescent="0.2">
      <c r="A83" s="298"/>
      <c r="B83" s="298"/>
      <c r="C83" s="298"/>
      <c r="D83" s="298"/>
      <c r="E83" s="298"/>
      <c r="F83" s="298"/>
      <c r="G83" s="298"/>
      <c r="H83" s="298"/>
      <c r="I83" s="298"/>
      <c r="J83" s="298"/>
      <c r="K83" s="298"/>
      <c r="L83" s="298"/>
      <c r="M83" s="298"/>
      <c r="N83" s="298"/>
      <c r="O83" s="298"/>
      <c r="P83" s="298"/>
      <c r="Q83" s="298"/>
      <c r="R83" s="298"/>
      <c r="S83" s="298"/>
      <c r="T83" s="299"/>
    </row>
    <row r="84" spans="1:20" x14ac:dyDescent="0.2">
      <c r="A84" s="298"/>
      <c r="B84" s="298"/>
      <c r="C84" s="298"/>
      <c r="D84" s="298"/>
      <c r="E84" s="298"/>
      <c r="F84" s="298"/>
      <c r="G84" s="298"/>
      <c r="H84" s="298"/>
      <c r="I84" s="298"/>
      <c r="J84" s="298"/>
      <c r="K84" s="298"/>
      <c r="L84" s="298"/>
      <c r="M84" s="298"/>
      <c r="N84" s="298"/>
      <c r="O84" s="298"/>
      <c r="P84" s="298"/>
      <c r="Q84" s="298"/>
      <c r="R84" s="298"/>
      <c r="S84" s="298"/>
      <c r="T84" s="299"/>
    </row>
    <row r="85" spans="1:20" x14ac:dyDescent="0.2">
      <c r="A85" s="298"/>
      <c r="B85" s="298"/>
      <c r="C85" s="298"/>
      <c r="D85" s="298"/>
      <c r="E85" s="298"/>
      <c r="F85" s="298"/>
      <c r="G85" s="298"/>
      <c r="H85" s="298"/>
      <c r="I85" s="298"/>
      <c r="J85" s="298"/>
      <c r="K85" s="298"/>
      <c r="L85" s="298"/>
      <c r="M85" s="298"/>
      <c r="N85" s="298"/>
      <c r="O85" s="298"/>
      <c r="P85" s="298"/>
      <c r="Q85" s="298"/>
      <c r="R85" s="298"/>
      <c r="S85" s="298"/>
      <c r="T85" s="299"/>
    </row>
    <row r="86" spans="1:20" x14ac:dyDescent="0.2">
      <c r="A86" s="298"/>
      <c r="B86" s="298"/>
      <c r="C86" s="298"/>
      <c r="D86" s="298"/>
      <c r="E86" s="298"/>
      <c r="F86" s="298"/>
      <c r="G86" s="298"/>
      <c r="H86" s="298"/>
      <c r="I86" s="298"/>
      <c r="J86" s="298"/>
      <c r="K86" s="298"/>
      <c r="L86" s="298"/>
      <c r="M86" s="298"/>
      <c r="N86" s="298"/>
      <c r="O86" s="298"/>
      <c r="P86" s="298"/>
      <c r="Q86" s="298"/>
      <c r="R86" s="298"/>
      <c r="S86" s="298"/>
      <c r="T86" s="299"/>
    </row>
    <row r="87" spans="1:20" x14ac:dyDescent="0.2">
      <c r="A87" s="298"/>
      <c r="B87" s="298"/>
      <c r="C87" s="298"/>
      <c r="D87" s="298"/>
      <c r="E87" s="298"/>
      <c r="F87" s="298"/>
      <c r="G87" s="298"/>
      <c r="H87" s="298"/>
      <c r="I87" s="298"/>
      <c r="J87" s="298"/>
      <c r="K87" s="298"/>
      <c r="L87" s="298"/>
      <c r="M87" s="298"/>
      <c r="N87" s="298"/>
      <c r="O87" s="298"/>
      <c r="P87" s="298"/>
      <c r="Q87" s="298"/>
      <c r="R87" s="298"/>
      <c r="S87" s="298"/>
      <c r="T87" s="299"/>
    </row>
    <row r="88" spans="1:20" x14ac:dyDescent="0.2">
      <c r="A88" s="298"/>
      <c r="B88" s="298"/>
      <c r="C88" s="298"/>
      <c r="D88" s="298"/>
      <c r="E88" s="298"/>
      <c r="F88" s="298"/>
      <c r="G88" s="298"/>
      <c r="H88" s="298"/>
      <c r="I88" s="298"/>
      <c r="J88" s="298"/>
      <c r="K88" s="298"/>
      <c r="L88" s="298"/>
      <c r="M88" s="298"/>
      <c r="N88" s="298"/>
      <c r="O88" s="298"/>
      <c r="P88" s="298"/>
      <c r="Q88" s="298"/>
      <c r="R88" s="298"/>
      <c r="S88" s="298"/>
      <c r="T88" s="299"/>
    </row>
    <row r="89" spans="1:20" x14ac:dyDescent="0.2">
      <c r="A89" s="298"/>
      <c r="B89" s="298"/>
      <c r="C89" s="298"/>
      <c r="D89" s="298"/>
      <c r="E89" s="298"/>
      <c r="F89" s="298"/>
      <c r="G89" s="298"/>
      <c r="H89" s="298"/>
      <c r="I89" s="298"/>
      <c r="J89" s="298"/>
      <c r="K89" s="298"/>
      <c r="L89" s="298"/>
      <c r="M89" s="298"/>
      <c r="N89" s="298"/>
      <c r="O89" s="298"/>
      <c r="P89" s="298"/>
      <c r="Q89" s="298"/>
      <c r="R89" s="298"/>
      <c r="S89" s="298"/>
      <c r="T89" s="299"/>
    </row>
    <row r="90" spans="1:20" x14ac:dyDescent="0.2">
      <c r="A90" s="298"/>
      <c r="B90" s="298"/>
      <c r="C90" s="298"/>
      <c r="D90" s="298"/>
      <c r="E90" s="298"/>
      <c r="F90" s="298"/>
      <c r="G90" s="298"/>
      <c r="H90" s="298"/>
      <c r="I90" s="298"/>
      <c r="J90" s="298"/>
      <c r="K90" s="298"/>
      <c r="L90" s="298"/>
      <c r="M90" s="298"/>
      <c r="N90" s="298"/>
      <c r="O90" s="298"/>
      <c r="P90" s="298"/>
      <c r="Q90" s="298"/>
      <c r="R90" s="298"/>
      <c r="S90" s="298"/>
      <c r="T90" s="299"/>
    </row>
    <row r="91" spans="1:20" x14ac:dyDescent="0.2">
      <c r="A91" s="298"/>
      <c r="B91" s="298"/>
      <c r="C91" s="298"/>
      <c r="D91" s="298"/>
      <c r="E91" s="298"/>
      <c r="F91" s="298"/>
      <c r="G91" s="298"/>
      <c r="H91" s="298"/>
      <c r="I91" s="298"/>
      <c r="J91" s="298"/>
      <c r="K91" s="298"/>
      <c r="L91" s="298"/>
      <c r="M91" s="298"/>
      <c r="N91" s="298"/>
      <c r="O91" s="298"/>
      <c r="P91" s="298"/>
      <c r="Q91" s="298"/>
      <c r="R91" s="298"/>
      <c r="S91" s="298"/>
      <c r="T91" s="299"/>
    </row>
    <row r="92" spans="1:20" x14ac:dyDescent="0.2">
      <c r="A92" s="298"/>
      <c r="B92" s="298"/>
      <c r="C92" s="298"/>
      <c r="D92" s="298"/>
      <c r="E92" s="298"/>
      <c r="F92" s="298"/>
      <c r="G92" s="298"/>
      <c r="H92" s="298"/>
      <c r="I92" s="298"/>
      <c r="J92" s="298"/>
      <c r="K92" s="298"/>
      <c r="L92" s="298"/>
      <c r="M92" s="298"/>
      <c r="N92" s="298"/>
      <c r="O92" s="298"/>
      <c r="P92" s="298"/>
      <c r="Q92" s="298"/>
      <c r="R92" s="298"/>
      <c r="S92" s="298"/>
      <c r="T92" s="299"/>
    </row>
  </sheetData>
  <mergeCells count="86">
    <mergeCell ref="C36:F36"/>
    <mergeCell ref="C37:F37"/>
    <mergeCell ref="C38:F38"/>
    <mergeCell ref="C39:F39"/>
    <mergeCell ref="C40:F40"/>
    <mergeCell ref="G38:H38"/>
    <mergeCell ref="I38:K38"/>
    <mergeCell ref="M38:N38"/>
    <mergeCell ref="G40:H40"/>
    <mergeCell ref="I40:K40"/>
    <mergeCell ref="F21:N21"/>
    <mergeCell ref="B22:K22"/>
    <mergeCell ref="B28:N28"/>
    <mergeCell ref="B24:F25"/>
    <mergeCell ref="G24:H25"/>
    <mergeCell ref="B26:F26"/>
    <mergeCell ref="G26:H26"/>
    <mergeCell ref="I24:K24"/>
    <mergeCell ref="J25:K25"/>
    <mergeCell ref="I26:K26"/>
    <mergeCell ref="H59:N59"/>
    <mergeCell ref="H60:N60"/>
    <mergeCell ref="H61:N61"/>
    <mergeCell ref="B61:C61"/>
    <mergeCell ref="D61:F61"/>
    <mergeCell ref="B64:F64"/>
    <mergeCell ref="B59:C59"/>
    <mergeCell ref="D59:F59"/>
    <mergeCell ref="B60:C60"/>
    <mergeCell ref="D60:F60"/>
    <mergeCell ref="B56:K56"/>
    <mergeCell ref="D57:N57"/>
    <mergeCell ref="B58:C58"/>
    <mergeCell ref="D58:F58"/>
    <mergeCell ref="H58:N58"/>
    <mergeCell ref="B49:N49"/>
    <mergeCell ref="B50:N50"/>
    <mergeCell ref="B51:D51"/>
    <mergeCell ref="G39:H39"/>
    <mergeCell ref="I39:K39"/>
    <mergeCell ref="M39:N39"/>
    <mergeCell ref="B46:N46"/>
    <mergeCell ref="B45:N45"/>
    <mergeCell ref="M40:N40"/>
    <mergeCell ref="B41:F41"/>
    <mergeCell ref="G41:H41"/>
    <mergeCell ref="I41:K41"/>
    <mergeCell ref="M41:N41"/>
    <mergeCell ref="B43:K43"/>
    <mergeCell ref="I36:K36"/>
    <mergeCell ref="M36:N36"/>
    <mergeCell ref="G37:H37"/>
    <mergeCell ref="I37:K37"/>
    <mergeCell ref="M37:N37"/>
    <mergeCell ref="G36:H36"/>
    <mergeCell ref="G35:H35"/>
    <mergeCell ref="I35:K35"/>
    <mergeCell ref="M35:N35"/>
    <mergeCell ref="J14:N14"/>
    <mergeCell ref="J15:N15"/>
    <mergeCell ref="J19:N19"/>
    <mergeCell ref="D14:G14"/>
    <mergeCell ref="J33:K33"/>
    <mergeCell ref="D20:E20"/>
    <mergeCell ref="J20:N20"/>
    <mergeCell ref="B31:K31"/>
    <mergeCell ref="B34:F34"/>
    <mergeCell ref="G34:H34"/>
    <mergeCell ref="I34:K34"/>
    <mergeCell ref="M34:N34"/>
    <mergeCell ref="D16:F16"/>
    <mergeCell ref="D17:G17"/>
    <mergeCell ref="J13:N13"/>
    <mergeCell ref="D12:G12"/>
    <mergeCell ref="D13:G13"/>
    <mergeCell ref="B2:N2"/>
    <mergeCell ref="B3:N3"/>
    <mergeCell ref="B4:N4"/>
    <mergeCell ref="J6:N6"/>
    <mergeCell ref="B8:D8"/>
    <mergeCell ref="J8:N8"/>
    <mergeCell ref="B9:D9"/>
    <mergeCell ref="J9:N9"/>
    <mergeCell ref="J10:N10"/>
    <mergeCell ref="J11:N11"/>
    <mergeCell ref="J12:N12"/>
  </mergeCells>
  <conditionalFormatting sqref="B50:N50">
    <cfRule type="cellIs" dxfId="51" priority="8" stopIfTrue="1" operator="greaterThan">
      <formula>""</formula>
    </cfRule>
  </conditionalFormatting>
  <conditionalFormatting sqref="B49:N49">
    <cfRule type="cellIs" dxfId="50" priority="9" stopIfTrue="1" operator="greaterThan">
      <formula>""</formula>
    </cfRule>
  </conditionalFormatting>
  <conditionalFormatting sqref="B46:N46">
    <cfRule type="cellIs" dxfId="49" priority="1" stopIfTrue="1" operator="greaterThan">
      <formula>""</formula>
    </cfRule>
  </conditionalFormatting>
  <conditionalFormatting sqref="B45:N45">
    <cfRule type="cellIs" dxfId="48" priority="2" stopIfTrue="1" operator="greaterThan">
      <formula>""</formula>
    </cfRule>
  </conditionalFormatting>
  <hyperlinks>
    <hyperlink ref="J8" location="'1.Kriterium'!A1" display="1. Einkommen"/>
    <hyperlink ref="J8:N8" location="Ergebnis!A1" tooltip="zu den RATING - ERGEBNISSEN" display=" ► RATING - ERGEBNIS"/>
    <hyperlink ref="J9" location="'1.Kriterium'!A1" display="1. Einkommen"/>
    <hyperlink ref="J10" location="'2.Kriterium (EU)'!A1" display="2. Eigenkapitalveränderung, bereinigt"/>
    <hyperlink ref="J12" location="'3.Kriterium'!A1" display="3. Eigenkapitalanteil"/>
    <hyperlink ref="J13" location="'4.Kriterium'!A1" display="4. Gesamtkapitalrentabilität"/>
    <hyperlink ref="J14" location="'5.Kriterium'!A1" display="5. Ausschöpfung mittelfr. KDG"/>
    <hyperlink ref="J11" location="'2.Kriterium (EU)'!A1" display="2. Eigenkapitalveränderung, bereinigt"/>
    <hyperlink ref="J19" location="'5.Kriterium'!A1" display="5. Ausschöpfung mittelfr. KDG"/>
    <hyperlink ref="J20" location="'5.Kriterium'!A1" display="5. Ausschöpfung mittelfr. KDG"/>
    <hyperlink ref="J19:N19" location="Start!A1" tooltip="zurück zur STARTSEITE" display=" ► S T A R T S E I T E"/>
    <hyperlink ref="J20:N20" location="Hinweise!A1" tooltip="HINWEISE zur Eingabe und Berechnung " display=" ► H I N W E I S E"/>
    <hyperlink ref="J9:N9" location="'1KZ'!A1" tooltip="zur Berechnung der Kennzahl: EINKOMMEN je AK" display=" ► Einkommen je Arbeitskraft"/>
    <hyperlink ref="J10:N10" location="'2aKZ_EU'!A1" tooltip="zur Berechnung der Kennzahl: EIGENKAPITALVERÄNDERUNG (Untern.)" display=" ► Eigenkapitalveränderung, bereinigt für Einzelunternehmen"/>
    <hyperlink ref="J11:N11" location="'2bKZ_JUR'!A1" tooltip="zur Berechnung der Kennzahl: EIGENKAPITALVERÄNDERUNG (jur. Pers.Untern.)" display=" ► Eigenkapitalveränderung, bereinigt für jur. Personen"/>
    <hyperlink ref="J12:N12" location="'3KZ'!Druckbereich" tooltip="zur Berechnung der Kennzahl: EIGENKAPITALANTEIL" display=" ► Eigenkapitalanteil"/>
    <hyperlink ref="J13:N13" location="'4KZ'!A1" tooltip="zur Berechnung der Kennzahl: GESAMTKAPITALRENTABILITÄT" display=" ► Gesamtkapitalrentabilität"/>
    <hyperlink ref="J14:N14" location="'5KZ'!A1" tooltip="zur Berechnung der Kennzahl: AUSSCHÖPFUNG KDG" display=" ► Ausschöpfung mittelfr. KDG"/>
    <hyperlink ref="J15" location="'5.Kriterium'!A1" display="5. Ausschöpfung mittelfr. KDG"/>
    <hyperlink ref="J15:N15" location="AK_Lohnans!A1" tooltip="zur Tabelle: ARBEITSKRÄFTE und LOHNANSATZ" display=" ► Arbeitskräfte und Lohnansatz"/>
  </hyperlinks>
  <pageMargins left="0.59055118110236227" right="0.51181102362204722" top="0.70866141732283472" bottom="0.98425196850393704" header="0.51181102362204722" footer="0.51181102362204722"/>
  <pageSetup paperSize="9" scale="58"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pageSetUpPr fitToPage="1"/>
  </sheetPr>
  <dimension ref="A1:BN80"/>
  <sheetViews>
    <sheetView showGridLines="0" showRowColHeaders="0" zoomScale="85" zoomScaleNormal="85" zoomScaleSheetLayoutView="100" workbookViewId="0">
      <selection activeCell="N30" sqref="N30"/>
    </sheetView>
  </sheetViews>
  <sheetFormatPr baseColWidth="10" defaultRowHeight="12.75" x14ac:dyDescent="0.2"/>
  <cols>
    <col min="1" max="1" width="1.21875" style="432" customWidth="1"/>
    <col min="2" max="2" width="26.109375" style="432" customWidth="1"/>
    <col min="3" max="3" width="5.21875" style="432" customWidth="1"/>
    <col min="4" max="4" width="11.5546875" style="432" customWidth="1"/>
    <col min="5" max="5" width="10.44140625" style="432" customWidth="1"/>
    <col min="6" max="7" width="11.33203125" style="432" customWidth="1"/>
    <col min="8" max="8" width="11.6640625" style="432" customWidth="1"/>
    <col min="9" max="9" width="11.33203125" style="432" customWidth="1"/>
    <col min="10" max="10" width="11.77734375" style="432" customWidth="1"/>
    <col min="11" max="12" width="12.109375" style="432" customWidth="1"/>
    <col min="13" max="13" width="11.6640625" style="432" customWidth="1"/>
    <col min="14" max="15" width="4.44140625" style="432" customWidth="1"/>
    <col min="16" max="16" width="1" style="432" customWidth="1"/>
    <col min="17" max="17" width="11.5546875" style="432"/>
    <col min="18" max="66" width="8.88671875" style="431" customWidth="1"/>
    <col min="67" max="16384" width="11.5546875" style="432"/>
  </cols>
  <sheetData>
    <row r="1" spans="1:66" x14ac:dyDescent="0.2">
      <c r="A1" s="426"/>
      <c r="B1" s="427"/>
      <c r="C1" s="427"/>
      <c r="D1" s="427"/>
      <c r="E1" s="427"/>
      <c r="F1" s="427"/>
      <c r="G1" s="427"/>
      <c r="H1" s="427"/>
      <c r="I1" s="428"/>
      <c r="J1" s="429"/>
      <c r="K1" s="427"/>
      <c r="L1" s="427"/>
      <c r="M1" s="427"/>
      <c r="N1" s="427"/>
      <c r="O1" s="427"/>
      <c r="P1" s="428"/>
      <c r="Q1" s="430"/>
    </row>
    <row r="2" spans="1:66" s="438" customFormat="1" ht="20.25" customHeight="1" x14ac:dyDescent="0.2">
      <c r="A2" s="433"/>
      <c r="B2" s="1718" t="s">
        <v>362</v>
      </c>
      <c r="C2" s="1719"/>
      <c r="D2" s="1719"/>
      <c r="E2" s="1719"/>
      <c r="F2" s="1719"/>
      <c r="G2" s="1720"/>
      <c r="H2" s="1721"/>
      <c r="I2" s="1722"/>
      <c r="J2" s="434"/>
      <c r="K2" s="1566" t="s">
        <v>369</v>
      </c>
      <c r="L2" s="1723"/>
      <c r="M2" s="1723"/>
      <c r="N2" s="1723"/>
      <c r="O2" s="1724"/>
      <c r="P2" s="435"/>
      <c r="Q2" s="436"/>
      <c r="R2" s="437"/>
      <c r="S2" s="437"/>
      <c r="T2" s="437"/>
      <c r="U2" s="437"/>
      <c r="V2" s="437"/>
      <c r="W2" s="437"/>
      <c r="X2" s="437"/>
      <c r="Y2" s="437"/>
      <c r="Z2" s="437"/>
      <c r="AA2" s="437"/>
      <c r="AB2" s="437"/>
      <c r="AC2" s="437"/>
      <c r="AD2" s="437"/>
      <c r="AE2" s="437"/>
      <c r="AF2" s="437"/>
      <c r="AG2" s="437"/>
      <c r="AH2" s="437"/>
      <c r="AI2" s="437"/>
      <c r="AJ2" s="437"/>
      <c r="AK2" s="437"/>
      <c r="AL2" s="437"/>
      <c r="AM2" s="437"/>
      <c r="AN2" s="437"/>
      <c r="AO2" s="437"/>
      <c r="AP2" s="437"/>
      <c r="AQ2" s="437"/>
      <c r="AR2" s="437"/>
      <c r="AS2" s="437"/>
      <c r="AT2" s="437"/>
      <c r="AU2" s="437"/>
      <c r="AV2" s="437"/>
      <c r="AW2" s="437"/>
      <c r="AX2" s="437"/>
      <c r="AY2" s="437"/>
      <c r="AZ2" s="437"/>
      <c r="BA2" s="437"/>
      <c r="BB2" s="437"/>
      <c r="BC2" s="437"/>
      <c r="BD2" s="437"/>
      <c r="BE2" s="437"/>
      <c r="BF2" s="437"/>
      <c r="BG2" s="437"/>
      <c r="BH2" s="437"/>
      <c r="BI2" s="437"/>
      <c r="BJ2" s="437"/>
      <c r="BK2" s="437"/>
      <c r="BL2" s="437"/>
      <c r="BM2" s="437"/>
      <c r="BN2" s="437"/>
    </row>
    <row r="3" spans="1:66" ht="6" customHeight="1" x14ac:dyDescent="0.25">
      <c r="A3" s="439"/>
      <c r="B3" s="440"/>
      <c r="C3" s="441"/>
      <c r="D3" s="442"/>
      <c r="E3" s="443"/>
      <c r="F3" s="443"/>
      <c r="G3" s="443"/>
      <c r="H3" s="440"/>
      <c r="I3" s="444"/>
      <c r="J3" s="445"/>
      <c r="K3" s="446"/>
      <c r="L3" s="446"/>
      <c r="M3" s="447"/>
      <c r="N3" s="447"/>
      <c r="O3" s="448"/>
      <c r="P3" s="449"/>
      <c r="Q3" s="450"/>
    </row>
    <row r="4" spans="1:66" s="455" customFormat="1" ht="19.5" customHeight="1" thickBot="1" x14ac:dyDescent="0.3">
      <c r="A4" s="451"/>
      <c r="B4" s="452"/>
      <c r="C4" s="453" t="s">
        <v>54</v>
      </c>
      <c r="D4" s="454"/>
      <c r="E4" s="1730" t="str">
        <f>Start!$C$17</f>
        <v>Version 6.23  vom 01.03.2025</v>
      </c>
      <c r="F4" s="1731"/>
      <c r="G4" s="1731"/>
      <c r="H4" s="1731"/>
      <c r="I4" s="1732"/>
      <c r="K4" s="1571" t="s">
        <v>6</v>
      </c>
      <c r="L4" s="1725"/>
      <c r="M4" s="1725"/>
      <c r="N4" s="1725"/>
      <c r="O4" s="1726"/>
      <c r="P4" s="456"/>
      <c r="Q4" s="457"/>
      <c r="R4" s="458"/>
      <c r="S4" s="458"/>
      <c r="T4" s="458"/>
      <c r="U4" s="458"/>
      <c r="V4" s="458"/>
      <c r="W4" s="458"/>
      <c r="X4" s="458"/>
      <c r="Y4" s="458"/>
      <c r="Z4" s="458"/>
      <c r="AA4" s="458"/>
      <c r="AB4" s="458"/>
      <c r="AC4" s="458"/>
      <c r="AD4" s="458"/>
      <c r="AE4" s="458"/>
      <c r="AF4" s="458"/>
      <c r="AG4" s="458"/>
      <c r="AH4" s="458"/>
      <c r="AI4" s="458"/>
      <c r="AJ4" s="458"/>
      <c r="AK4" s="458"/>
      <c r="AL4" s="458"/>
      <c r="AM4" s="458"/>
      <c r="AN4" s="458"/>
      <c r="AO4" s="458"/>
      <c r="AP4" s="458"/>
      <c r="AQ4" s="458"/>
      <c r="AR4" s="458"/>
      <c r="AS4" s="458"/>
      <c r="AT4" s="458"/>
      <c r="AU4" s="458"/>
      <c r="AV4" s="458"/>
      <c r="AW4" s="458"/>
      <c r="AX4" s="458"/>
      <c r="AY4" s="458"/>
      <c r="AZ4" s="458"/>
      <c r="BA4" s="458"/>
      <c r="BB4" s="458"/>
      <c r="BC4" s="458"/>
      <c r="BD4" s="458"/>
      <c r="BE4" s="458"/>
      <c r="BF4" s="458"/>
      <c r="BG4" s="458"/>
      <c r="BH4" s="458"/>
      <c r="BI4" s="458"/>
      <c r="BJ4" s="458"/>
      <c r="BK4" s="458"/>
      <c r="BL4" s="458"/>
      <c r="BM4" s="458"/>
      <c r="BN4" s="458"/>
    </row>
    <row r="5" spans="1:66" ht="19.5" customHeight="1" thickTop="1" thickBot="1" x14ac:dyDescent="0.3">
      <c r="A5" s="439"/>
      <c r="B5" s="459"/>
      <c r="C5" s="459"/>
      <c r="D5" s="459"/>
      <c r="E5" s="459"/>
      <c r="F5" s="1730" t="s">
        <v>408</v>
      </c>
      <c r="G5" s="1731"/>
      <c r="H5" s="1731"/>
      <c r="I5" s="1731"/>
      <c r="J5" s="460"/>
      <c r="K5" s="1727" t="s">
        <v>7</v>
      </c>
      <c r="L5" s="1728"/>
      <c r="M5" s="1728"/>
      <c r="N5" s="1728"/>
      <c r="O5" s="1729"/>
      <c r="P5" s="461"/>
      <c r="Q5" s="462"/>
    </row>
    <row r="6" spans="1:66" ht="19.5" customHeight="1" thickTop="1" thickBot="1" x14ac:dyDescent="0.3">
      <c r="A6" s="439"/>
      <c r="B6" s="459"/>
      <c r="C6" s="459"/>
      <c r="D6" s="459"/>
      <c r="E6" s="459"/>
      <c r="F6" s="1730"/>
      <c r="G6" s="1731"/>
      <c r="H6" s="1731"/>
      <c r="I6" s="1731"/>
      <c r="J6" s="460"/>
      <c r="K6" s="1549" t="s">
        <v>8</v>
      </c>
      <c r="L6" s="1716"/>
      <c r="M6" s="1716"/>
      <c r="N6" s="1716"/>
      <c r="O6" s="1717"/>
      <c r="P6" s="461"/>
      <c r="Q6" s="462"/>
    </row>
    <row r="7" spans="1:66" ht="19.5" customHeight="1" thickTop="1" thickBot="1" x14ac:dyDescent="0.3">
      <c r="A7" s="439"/>
      <c r="B7" s="463"/>
      <c r="C7" s="463"/>
      <c r="D7" s="463"/>
      <c r="E7" s="463"/>
      <c r="F7" s="463"/>
      <c r="G7" s="463"/>
      <c r="H7" s="464"/>
      <c r="I7" s="465"/>
      <c r="J7" s="460"/>
      <c r="K7" s="1549" t="s">
        <v>9</v>
      </c>
      <c r="L7" s="1716"/>
      <c r="M7" s="1716"/>
      <c r="N7" s="1716"/>
      <c r="O7" s="1717"/>
      <c r="P7" s="461"/>
      <c r="Q7" s="462"/>
    </row>
    <row r="8" spans="1:66" ht="19.5" customHeight="1" thickTop="1" thickBot="1" x14ac:dyDescent="0.3">
      <c r="A8" s="439"/>
      <c r="B8" s="463"/>
      <c r="C8" s="463"/>
      <c r="D8" s="463"/>
      <c r="E8" s="463"/>
      <c r="F8" s="463"/>
      <c r="G8" s="463"/>
      <c r="H8" s="464"/>
      <c r="I8" s="465"/>
      <c r="J8" s="460"/>
      <c r="K8" s="1548" t="s">
        <v>10</v>
      </c>
      <c r="L8" s="1716"/>
      <c r="M8" s="1716"/>
      <c r="N8" s="1716"/>
      <c r="O8" s="1717"/>
      <c r="P8" s="461"/>
      <c r="Q8" s="462"/>
    </row>
    <row r="9" spans="1:66" ht="19.5" customHeight="1" thickTop="1" thickBot="1" x14ac:dyDescent="0.3">
      <c r="A9" s="439"/>
      <c r="B9" s="463"/>
      <c r="C9" s="463"/>
      <c r="D9" s="463"/>
      <c r="E9" s="463"/>
      <c r="F9" s="463"/>
      <c r="G9" s="463"/>
      <c r="H9" s="464"/>
      <c r="I9" s="465"/>
      <c r="J9" s="460"/>
      <c r="K9" s="1548" t="s">
        <v>11</v>
      </c>
      <c r="L9" s="1716"/>
      <c r="M9" s="1716"/>
      <c r="N9" s="1716"/>
      <c r="O9" s="1717"/>
      <c r="P9" s="461"/>
      <c r="Q9" s="462"/>
    </row>
    <row r="10" spans="1:66" ht="19.5" customHeight="1" thickTop="1" thickBot="1" x14ac:dyDescent="0.3">
      <c r="A10" s="439"/>
      <c r="B10" s="463"/>
      <c r="C10" s="463"/>
      <c r="D10" s="463"/>
      <c r="E10" s="463"/>
      <c r="F10" s="463"/>
      <c r="G10" s="463"/>
      <c r="H10" s="464"/>
      <c r="I10" s="465"/>
      <c r="J10" s="460"/>
      <c r="K10" s="1548" t="s">
        <v>12</v>
      </c>
      <c r="L10" s="1716"/>
      <c r="M10" s="1716"/>
      <c r="N10" s="1716"/>
      <c r="O10" s="1717"/>
      <c r="P10" s="461"/>
      <c r="Q10" s="462"/>
    </row>
    <row r="11" spans="1:66" ht="19.5" customHeight="1" thickTop="1" thickBot="1" x14ac:dyDescent="0.3">
      <c r="A11" s="439"/>
      <c r="B11" s="463"/>
      <c r="C11" s="463"/>
      <c r="D11" s="463"/>
      <c r="E11" s="463"/>
      <c r="F11" s="463"/>
      <c r="G11" s="463"/>
      <c r="H11" s="464"/>
      <c r="I11" s="465"/>
      <c r="J11" s="460"/>
      <c r="K11" s="1548" t="s">
        <v>13</v>
      </c>
      <c r="L11" s="1716"/>
      <c r="M11" s="1716"/>
      <c r="N11" s="1716"/>
      <c r="O11" s="1717"/>
      <c r="P11" s="466"/>
      <c r="Q11" s="467"/>
    </row>
    <row r="12" spans="1:66" ht="31.5" customHeight="1" thickTop="1" x14ac:dyDescent="0.2">
      <c r="A12" s="468"/>
      <c r="B12" s="1746" t="str">
        <f>T(Ergebnis!$D$12)</f>
        <v/>
      </c>
      <c r="C12" s="1747"/>
      <c r="D12" s="1747"/>
      <c r="E12" s="1747"/>
      <c r="F12" s="1748"/>
      <c r="G12" s="439"/>
      <c r="H12" s="464"/>
      <c r="I12" s="465"/>
      <c r="J12" s="460"/>
      <c r="K12" s="431"/>
      <c r="L12" s="431"/>
      <c r="M12" s="431"/>
      <c r="N12" s="431"/>
      <c r="O12" s="431"/>
      <c r="P12" s="431"/>
      <c r="Q12" s="431"/>
    </row>
    <row r="13" spans="1:66" ht="31.5" customHeight="1" x14ac:dyDescent="0.2">
      <c r="A13" s="468"/>
      <c r="B13" s="1749" t="str">
        <f>T(Ergebnis!$D$13)</f>
        <v/>
      </c>
      <c r="C13" s="1750"/>
      <c r="D13" s="1750"/>
      <c r="E13" s="1750"/>
      <c r="F13" s="1751"/>
      <c r="G13" s="439"/>
      <c r="H13" s="464"/>
      <c r="I13" s="465"/>
      <c r="J13" s="460"/>
      <c r="K13" s="465"/>
      <c r="L13" s="465"/>
      <c r="M13" s="465"/>
      <c r="N13" s="465"/>
      <c r="O13" s="465"/>
      <c r="P13" s="465"/>
      <c r="Q13" s="465"/>
    </row>
    <row r="14" spans="1:66" ht="31.5" customHeight="1" x14ac:dyDescent="0.2">
      <c r="A14" s="468"/>
      <c r="B14" s="1752" t="str">
        <f>T(Ergebnis!$D$14)</f>
        <v/>
      </c>
      <c r="C14" s="1753"/>
      <c r="D14" s="1753"/>
      <c r="E14" s="1753"/>
      <c r="F14" s="1754"/>
      <c r="G14" s="439"/>
      <c r="H14" s="464"/>
      <c r="I14" s="465"/>
      <c r="J14" s="460"/>
      <c r="K14" s="465"/>
      <c r="L14" s="465"/>
      <c r="M14" s="465"/>
      <c r="N14" s="465"/>
      <c r="O14" s="465"/>
      <c r="P14" s="465"/>
      <c r="Q14" s="465"/>
    </row>
    <row r="15" spans="1:66" ht="18.75" customHeight="1" x14ac:dyDescent="0.2">
      <c r="A15" s="439"/>
      <c r="B15" s="469"/>
      <c r="C15" s="469"/>
      <c r="D15" s="469"/>
      <c r="E15" s="469"/>
      <c r="F15" s="469"/>
      <c r="G15" s="463"/>
      <c r="H15" s="464"/>
      <c r="I15" s="470"/>
      <c r="J15" s="365"/>
      <c r="K15" s="297"/>
      <c r="L15" s="351"/>
      <c r="M15" s="351"/>
      <c r="N15" s="351"/>
      <c r="O15" s="351"/>
      <c r="P15" s="471"/>
      <c r="Q15" s="450"/>
    </row>
    <row r="16" spans="1:66" ht="18" customHeight="1" thickBot="1" x14ac:dyDescent="0.3">
      <c r="A16" s="439"/>
      <c r="B16" s="1739" t="s">
        <v>55</v>
      </c>
      <c r="C16" s="1740"/>
      <c r="D16" s="1740"/>
      <c r="E16" s="1740"/>
      <c r="F16" s="1740"/>
      <c r="G16" s="1740"/>
      <c r="H16" s="1740"/>
      <c r="I16" s="1741"/>
      <c r="J16" s="460"/>
      <c r="K16" s="1583" t="s">
        <v>14</v>
      </c>
      <c r="L16" s="1744"/>
      <c r="M16" s="1744"/>
      <c r="N16" s="1744"/>
      <c r="O16" s="1745"/>
      <c r="P16" s="472"/>
      <c r="Q16" s="462"/>
    </row>
    <row r="17" spans="1:66" ht="18" customHeight="1" thickTop="1" thickBot="1" x14ac:dyDescent="0.3">
      <c r="A17" s="439"/>
      <c r="B17" s="1742"/>
      <c r="C17" s="1596"/>
      <c r="D17" s="1596"/>
      <c r="E17" s="1596"/>
      <c r="F17" s="1596"/>
      <c r="G17" s="1596"/>
      <c r="H17" s="1596"/>
      <c r="I17" s="1743"/>
      <c r="J17" s="460"/>
      <c r="K17" s="1592" t="s">
        <v>36</v>
      </c>
      <c r="L17" s="1593"/>
      <c r="M17" s="1593"/>
      <c r="N17" s="1593"/>
      <c r="O17" s="1594"/>
      <c r="P17" s="472"/>
      <c r="Q17" s="462"/>
    </row>
    <row r="18" spans="1:66" ht="9.75" customHeight="1" thickBot="1" x14ac:dyDescent="0.25">
      <c r="A18" s="439"/>
      <c r="B18" s="427"/>
      <c r="C18" s="427"/>
      <c r="D18" s="427"/>
      <c r="E18" s="427"/>
      <c r="F18" s="427"/>
      <c r="G18" s="427"/>
      <c r="H18" s="427"/>
      <c r="I18" s="428"/>
      <c r="J18" s="473"/>
      <c r="K18" s="474"/>
      <c r="L18" s="474"/>
      <c r="M18" s="474"/>
      <c r="N18" s="474"/>
      <c r="O18" s="474"/>
      <c r="P18" s="475"/>
      <c r="Q18" s="476"/>
    </row>
    <row r="19" spans="1:66" s="438" customFormat="1" ht="21" customHeight="1" x14ac:dyDescent="0.2">
      <c r="A19" s="477"/>
      <c r="B19" s="478" t="s">
        <v>17</v>
      </c>
      <c r="C19" s="479" t="s">
        <v>56</v>
      </c>
      <c r="D19" s="479" t="s">
        <v>16</v>
      </c>
      <c r="E19" s="479">
        <v>1</v>
      </c>
      <c r="F19" s="479">
        <v>2</v>
      </c>
      <c r="G19" s="479">
        <v>3</v>
      </c>
      <c r="H19" s="479">
        <v>4</v>
      </c>
      <c r="I19" s="479">
        <v>5</v>
      </c>
      <c r="J19" s="479">
        <v>6</v>
      </c>
      <c r="K19" s="479">
        <v>7</v>
      </c>
      <c r="L19" s="479">
        <v>8</v>
      </c>
      <c r="M19" s="479">
        <v>9</v>
      </c>
      <c r="N19" s="1733">
        <v>10</v>
      </c>
      <c r="O19" s="1734"/>
      <c r="P19" s="480"/>
      <c r="Q19" s="481"/>
      <c r="R19" s="437"/>
      <c r="S19" s="437"/>
      <c r="T19" s="437"/>
      <c r="U19" s="437"/>
      <c r="V19" s="437"/>
      <c r="W19" s="437"/>
      <c r="X19" s="437"/>
      <c r="Y19" s="437"/>
      <c r="Z19" s="437"/>
      <c r="AA19" s="437"/>
      <c r="AB19" s="437"/>
      <c r="AC19" s="437"/>
      <c r="AD19" s="437"/>
      <c r="AE19" s="437"/>
      <c r="AF19" s="437"/>
      <c r="AG19" s="437"/>
      <c r="AH19" s="437"/>
      <c r="AI19" s="437"/>
      <c r="AJ19" s="437"/>
      <c r="AK19" s="437"/>
      <c r="AL19" s="437"/>
      <c r="AM19" s="437"/>
      <c r="AN19" s="437"/>
      <c r="AO19" s="437"/>
      <c r="AP19" s="437"/>
      <c r="AQ19" s="437"/>
      <c r="AR19" s="437"/>
      <c r="AS19" s="437"/>
      <c r="AT19" s="437"/>
      <c r="AU19" s="437"/>
      <c r="AV19" s="437"/>
      <c r="AW19" s="437"/>
      <c r="AX19" s="437"/>
      <c r="AY19" s="437"/>
      <c r="AZ19" s="437"/>
      <c r="BA19" s="437"/>
      <c r="BB19" s="437"/>
      <c r="BC19" s="437"/>
      <c r="BD19" s="437"/>
      <c r="BE19" s="437"/>
      <c r="BF19" s="437"/>
      <c r="BG19" s="437"/>
      <c r="BH19" s="437"/>
      <c r="BI19" s="437"/>
      <c r="BJ19" s="437"/>
      <c r="BK19" s="437"/>
      <c r="BL19" s="437"/>
      <c r="BM19" s="437"/>
      <c r="BN19" s="437"/>
    </row>
    <row r="20" spans="1:66" s="438" customFormat="1" ht="26.25" customHeight="1" x14ac:dyDescent="0.2">
      <c r="A20" s="482"/>
      <c r="B20" s="483" t="s">
        <v>57</v>
      </c>
      <c r="C20" s="484">
        <v>9007</v>
      </c>
      <c r="D20" s="485" t="s">
        <v>314</v>
      </c>
      <c r="E20" s="486" t="str">
        <f>CONCATENATE(IF(Back_Rahmen!E3&lt;&gt;"","&gt; ",""),Back_Rahmen!E3,IF(AND(Back_Rahmen!E3&lt;&gt;"",Back_Rahmen!E4&lt;&gt;"")," bis ",""),IF(Back_Rahmen!E4&lt;&gt;"","&lt;= ",""),Back_Rahmen!E4)</f>
        <v>&gt; 50</v>
      </c>
      <c r="F20" s="486" t="str">
        <f>CONCATENATE(IF(Back_Rahmen!F3&lt;&gt;"","&gt; ",""),Back_Rahmen!F3,IF(AND(Back_Rahmen!F3&lt;&gt;"",Back_Rahmen!F4&lt;&gt;"")," bis ",""),IF(Back_Rahmen!F4&lt;&gt;"","&lt;= ",""),Back_Rahmen!F4)</f>
        <v>&gt; 45 bis &lt;= 50</v>
      </c>
      <c r="G20" s="486" t="str">
        <f>CONCATENATE(IF(Back_Rahmen!G3&lt;&gt;"","&gt; ",""),Back_Rahmen!G3,IF(AND(Back_Rahmen!G3&lt;&gt;"",Back_Rahmen!G4&lt;&gt;"")," bis ",""),IF(Back_Rahmen!G4&lt;&gt;"","&lt;= ",""),Back_Rahmen!G4)</f>
        <v>&gt; 40 bis &lt;= 45</v>
      </c>
      <c r="H20" s="486" t="str">
        <f>CONCATENATE(IF(Back_Rahmen!H3&lt;&gt;"","&gt; ",""),Back_Rahmen!H3,IF(AND(Back_Rahmen!H3&lt;&gt;"",Back_Rahmen!H4&lt;&gt;"")," bis ",""),IF(Back_Rahmen!H4&lt;&gt;"","&lt;= ",""),Back_Rahmen!H4)</f>
        <v>&gt; 35 bis &lt;= 40</v>
      </c>
      <c r="I20" s="486" t="str">
        <f>CONCATENATE(IF(Back_Rahmen!I3&lt;&gt;"","&gt; ",""),Back_Rahmen!I3,IF(AND(Back_Rahmen!I3&lt;&gt;"",Back_Rahmen!I4&lt;&gt;"")," bis ",""),IF(Back_Rahmen!I4&lt;&gt;"","&lt;= ",""),Back_Rahmen!I4)</f>
        <v>&gt; 30 bis &lt;= 35</v>
      </c>
      <c r="J20" s="486" t="str">
        <f>CONCATENATE(IF(Back_Rahmen!J3&lt;&gt;"","&gt; ",""),Back_Rahmen!J3,IF(AND(Back_Rahmen!J3&lt;&gt;"",Back_Rahmen!J4&lt;&gt;"")," bis ",""),IF(Back_Rahmen!J4&lt;&gt;"","&lt;= ",""),Back_Rahmen!J4)</f>
        <v>&gt; 25 bis &lt;= 30</v>
      </c>
      <c r="K20" s="486" t="str">
        <f>CONCATENATE(IF(Back_Rahmen!K3&lt;&gt;"","&gt; ",""),Back_Rahmen!K3,IF(AND(Back_Rahmen!K3&lt;&gt;"",Back_Rahmen!K4&lt;&gt;"")," bis ",""),IF(Back_Rahmen!K4&lt;&gt;"","&lt;= ",""),Back_Rahmen!K4)</f>
        <v>&gt; 20 bis &lt;= 25</v>
      </c>
      <c r="L20" s="486" t="str">
        <f>CONCATENATE(IF(Back_Rahmen!L3&lt;&gt;"","&gt; ",""),Back_Rahmen!L3,IF(AND(Back_Rahmen!L3&lt;&gt;"",Back_Rahmen!L4&lt;&gt;"")," bis ",""),IF(Back_Rahmen!L4&lt;&gt;"","&lt;= ",""),Back_Rahmen!L4)</f>
        <v>&gt; 15 bis &lt;= 20</v>
      </c>
      <c r="M20" s="486" t="str">
        <f>CONCATENATE(IF(Back_Rahmen!M3&lt;&gt;"","&gt; ",""),Back_Rahmen!M3,IF(AND(Back_Rahmen!M3&lt;&gt;"",Back_Rahmen!M4&lt;&gt;"")," bis ",""),IF(Back_Rahmen!M4&lt;&gt;"","&lt;= ",""),Back_Rahmen!M4)</f>
        <v>&gt; 10 bis &lt;= 15</v>
      </c>
      <c r="N20" s="1735" t="str">
        <f>CONCATENATE(IF(Back_Rahmen!N3&lt;&gt;"","&gt; ",""),Back_Rahmen!N3,IF(AND(Back_Rahmen!N3&lt;&gt;"",Back_Rahmen!N4&lt;&gt;"")," bis ",""),IF(Back_Rahmen!N4&lt;&gt;"","&lt;= ",""),Back_Rahmen!N4)</f>
        <v>&lt;= 10</v>
      </c>
      <c r="O20" s="1736"/>
      <c r="P20" s="487"/>
      <c r="Q20" s="488"/>
      <c r="R20" s="437"/>
      <c r="S20" s="437"/>
      <c r="T20" s="437"/>
      <c r="U20" s="437"/>
      <c r="V20" s="437"/>
      <c r="W20" s="437"/>
      <c r="X20" s="437"/>
      <c r="Y20" s="437"/>
      <c r="Z20" s="437"/>
      <c r="AA20" s="437"/>
      <c r="AB20" s="437"/>
      <c r="AC20" s="437"/>
      <c r="AD20" s="437"/>
      <c r="AE20" s="437"/>
      <c r="AF20" s="437"/>
      <c r="AG20" s="437"/>
      <c r="AH20" s="437"/>
      <c r="AI20" s="437"/>
      <c r="AJ20" s="437"/>
      <c r="AK20" s="437"/>
      <c r="AL20" s="437"/>
      <c r="AM20" s="437"/>
      <c r="AN20" s="437"/>
      <c r="AO20" s="437"/>
      <c r="AP20" s="437"/>
      <c r="AQ20" s="437"/>
      <c r="AR20" s="437"/>
      <c r="AS20" s="437"/>
      <c r="AT20" s="437"/>
      <c r="AU20" s="437"/>
      <c r="AV20" s="437"/>
      <c r="AW20" s="437"/>
      <c r="AX20" s="437"/>
      <c r="AY20" s="437"/>
      <c r="AZ20" s="437"/>
      <c r="BA20" s="437"/>
      <c r="BB20" s="437"/>
      <c r="BC20" s="437"/>
      <c r="BD20" s="437"/>
      <c r="BE20" s="437"/>
      <c r="BF20" s="437"/>
      <c r="BG20" s="437"/>
      <c r="BH20" s="437"/>
      <c r="BI20" s="437"/>
      <c r="BJ20" s="437"/>
      <c r="BK20" s="437"/>
      <c r="BL20" s="437"/>
      <c r="BM20" s="437"/>
      <c r="BN20" s="437"/>
    </row>
    <row r="21" spans="1:66" s="438" customFormat="1" ht="27.75" customHeight="1" x14ac:dyDescent="0.2">
      <c r="A21" s="488"/>
      <c r="B21" s="489" t="s">
        <v>58</v>
      </c>
      <c r="C21" s="490">
        <v>9238</v>
      </c>
      <c r="D21" s="491" t="s">
        <v>314</v>
      </c>
      <c r="E21" s="492" t="str">
        <f>CONCATENATE(IF(Back_Rahmen!E7&lt;&gt;"","&gt; ",""),Back_Rahmen!E7,IF(AND(Back_Rahmen!E7&lt;&gt;"",Back_Rahmen!E8&lt;&gt;"")," bis ",""),IF(Back_Rahmen!E8&lt;&gt;"","&lt;= ",""),Back_Rahmen!E8)</f>
        <v>&gt; 8</v>
      </c>
      <c r="F21" s="492" t="str">
        <f>CONCATENATE(IF(Back_Rahmen!F7&lt;&gt;"","&gt; ",""),Back_Rahmen!F7,IF(AND(Back_Rahmen!F7&lt;&gt;"",Back_Rahmen!F8&lt;&gt;"")," bis ",""),IF(Back_Rahmen!F8&lt;&gt;"","&lt;= ",""),Back_Rahmen!F8)</f>
        <v>&gt; 6,5 bis &lt;= 8</v>
      </c>
      <c r="G21" s="492" t="str">
        <f>CONCATENATE(IF(Back_Rahmen!G7&lt;&gt;"","&gt; ",""),Back_Rahmen!G7,IF(AND(Back_Rahmen!G7&lt;&gt;"",Back_Rahmen!G8&lt;&gt;"")," bis ",""),IF(Back_Rahmen!G8&lt;&gt;"","&lt;= ",""),Back_Rahmen!G8)</f>
        <v>&gt; 5 bis &lt;= 6,5</v>
      </c>
      <c r="H21" s="492" t="str">
        <f>CONCATENATE(IF(Back_Rahmen!H7&lt;&gt;"","&gt; ",""),Back_Rahmen!H7,IF(AND(Back_Rahmen!H7&lt;&gt;"",Back_Rahmen!H8&lt;&gt;"")," bis ",""),IF(Back_Rahmen!H8&lt;&gt;"","&lt;= ",""),Back_Rahmen!H8)</f>
        <v>&gt; 3,25 bis &lt;= 5</v>
      </c>
      <c r="I21" s="492" t="str">
        <f>CONCATENATE(IF(Back_Rahmen!I7&lt;&gt;"","&gt; ",""),Back_Rahmen!I7,IF(AND(Back_Rahmen!I7&lt;&gt;"",Back_Rahmen!I8&lt;&gt;"")," bis ",""),IF(Back_Rahmen!I8&lt;&gt;"","&lt;= ",""),Back_Rahmen!I8)</f>
        <v>&gt; 1,5 bis &lt;= 3,25</v>
      </c>
      <c r="J21" s="492" t="str">
        <f>CONCATENATE(IF(Back_Rahmen!J7&lt;&gt;"","&gt; ",""),Back_Rahmen!J7,IF(AND(Back_Rahmen!J7&lt;&gt;"",Back_Rahmen!J8&lt;&gt;"")," bis ",""),IF(Back_Rahmen!J8&lt;&gt;"","&lt;= ",""),Back_Rahmen!J8)</f>
        <v>&gt; 0 bis &lt;= 1,5</v>
      </c>
      <c r="K21" s="492" t="str">
        <f>CONCATENATE(IF(Back_Rahmen!K7&lt;&gt;"","&gt; ",""),Back_Rahmen!K7,IF(AND(Back_Rahmen!K7&lt;&gt;"",Back_Rahmen!K8&lt;&gt;"")," bis ",""),IF(Back_Rahmen!K8&lt;&gt;"","&lt;= ",""),Back_Rahmen!K8)</f>
        <v>&gt; -1,5 bis &lt;= 0</v>
      </c>
      <c r="L21" s="492" t="str">
        <f>CONCATENATE(IF(Back_Rahmen!L7&lt;&gt;"","&gt; ",""),Back_Rahmen!L7,IF(AND(Back_Rahmen!L7&lt;&gt;"",Back_Rahmen!L8&lt;&gt;"")," bis ",""),IF(Back_Rahmen!L8&lt;&gt;"","&lt;= ",""),Back_Rahmen!L8)</f>
        <v>&gt; -3,25 bis &lt;= -1,5</v>
      </c>
      <c r="M21" s="492" t="str">
        <f>CONCATENATE(IF(Back_Rahmen!M7&lt;&gt;"","&gt; ",""),Back_Rahmen!M7,IF(AND(Back_Rahmen!M7&lt;&gt;"",Back_Rahmen!M8&lt;&gt;"")," bis ",""),IF(Back_Rahmen!M8&lt;&gt;"","&lt;= ",""),Back_Rahmen!M8)</f>
        <v>&gt; -5 bis &lt;= -3,25</v>
      </c>
      <c r="N21" s="1737" t="str">
        <f>CONCATENATE(IF(Back_Rahmen!N7&lt;&gt;"","&gt; ",""),Back_Rahmen!N7,IF(AND(Back_Rahmen!N7&lt;&gt;"",Back_Rahmen!N8&lt;&gt;"")," bis ",""),IF(Back_Rahmen!N8&lt;&gt;"","&lt;= ",""),Back_Rahmen!N8)</f>
        <v>&lt;= -5</v>
      </c>
      <c r="O21" s="1738"/>
      <c r="P21" s="487"/>
      <c r="Q21" s="488"/>
      <c r="R21" s="437"/>
      <c r="S21" s="437"/>
      <c r="T21" s="437"/>
      <c r="U21" s="437"/>
      <c r="V21" s="437"/>
      <c r="W21" s="437"/>
      <c r="X21" s="437"/>
      <c r="Y21" s="437"/>
      <c r="Z21" s="437"/>
      <c r="AA21" s="437"/>
      <c r="AB21" s="437"/>
      <c r="AC21" s="437"/>
      <c r="AD21" s="437"/>
      <c r="AE21" s="437"/>
      <c r="AF21" s="437"/>
      <c r="AG21" s="437"/>
      <c r="AH21" s="437"/>
      <c r="AI21" s="437"/>
      <c r="AJ21" s="437"/>
      <c r="AK21" s="437"/>
      <c r="AL21" s="437"/>
      <c r="AM21" s="437"/>
      <c r="AN21" s="437"/>
      <c r="AO21" s="437"/>
      <c r="AP21" s="437"/>
      <c r="AQ21" s="437"/>
      <c r="AR21" s="437"/>
      <c r="AS21" s="437"/>
      <c r="AT21" s="437"/>
      <c r="AU21" s="437"/>
      <c r="AV21" s="437"/>
      <c r="AW21" s="437"/>
      <c r="AX21" s="437"/>
      <c r="AY21" s="437"/>
      <c r="AZ21" s="437"/>
      <c r="BA21" s="437"/>
      <c r="BB21" s="437"/>
      <c r="BC21" s="437"/>
      <c r="BD21" s="437"/>
      <c r="BE21" s="437"/>
      <c r="BF21" s="437"/>
      <c r="BG21" s="437"/>
      <c r="BH21" s="437"/>
      <c r="BI21" s="437"/>
      <c r="BJ21" s="437"/>
      <c r="BK21" s="437"/>
      <c r="BL21" s="437"/>
      <c r="BM21" s="437"/>
      <c r="BN21" s="437"/>
    </row>
    <row r="22" spans="1:66" s="438" customFormat="1" ht="27" customHeight="1" x14ac:dyDescent="0.2">
      <c r="A22" s="488"/>
      <c r="B22" s="493" t="s">
        <v>59</v>
      </c>
      <c r="C22" s="490">
        <v>9270</v>
      </c>
      <c r="D22" s="490" t="s">
        <v>23</v>
      </c>
      <c r="E22" s="492" t="str">
        <f>CONCATENATE(IF(Back_Rahmen!E15&lt;&gt;"","&gt; ",""),Back_Rahmen!E15,IF(AND(Back_Rahmen!E15&lt;&gt;"",Back_Rahmen!E16&lt;&gt;"")," bis ",""),IF(Back_Rahmen!E16&lt;&gt;"","&lt;= ",""),Back_Rahmen!E16)</f>
        <v>&gt; 95</v>
      </c>
      <c r="F22" s="492" t="str">
        <f>CONCATENATE(IF(Back_Rahmen!F15&lt;&gt;"","&gt; ",""),Back_Rahmen!F15,IF(AND(Back_Rahmen!F15&lt;&gt;"",Back_Rahmen!F16&lt;&gt;"")," bis ",""),IF(Back_Rahmen!F16&lt;&gt;"","&lt;= ",""),Back_Rahmen!F16)</f>
        <v>&gt; 90 bis &lt;= 95</v>
      </c>
      <c r="G22" s="492" t="str">
        <f>CONCATENATE(IF(Back_Rahmen!G15&lt;&gt;"","&gt; ",""),Back_Rahmen!G15,IF(AND(Back_Rahmen!G15&lt;&gt;"",Back_Rahmen!G16&lt;&gt;"")," bis ",""),IF(Back_Rahmen!G16&lt;&gt;"","&lt;= ",""),Back_Rahmen!G16)</f>
        <v>&gt; 80 bis &lt;= 90</v>
      </c>
      <c r="H22" s="492" t="str">
        <f>CONCATENATE(IF(Back_Rahmen!H15&lt;&gt;"","&gt; ",""),Back_Rahmen!H15,IF(AND(Back_Rahmen!H15&lt;&gt;"",Back_Rahmen!H16&lt;&gt;"")," bis ",""),IF(Back_Rahmen!H16&lt;&gt;"","&lt;= ",""),Back_Rahmen!H16)</f>
        <v>&gt; 70 bis &lt;= 80</v>
      </c>
      <c r="I22" s="492" t="str">
        <f>CONCATENATE(IF(Back_Rahmen!I15&lt;&gt;"","&gt; ",""),Back_Rahmen!I15,IF(AND(Back_Rahmen!I15&lt;&gt;"",Back_Rahmen!I16&lt;&gt;"")," bis ",""),IF(Back_Rahmen!I16&lt;&gt;"","&lt;= ",""),Back_Rahmen!I16)</f>
        <v>&gt; 60 bis &lt;= 70</v>
      </c>
      <c r="J22" s="492" t="str">
        <f>CONCATENATE(IF(Back_Rahmen!J15&lt;&gt;"","&gt; ",""),Back_Rahmen!J15,IF(AND(Back_Rahmen!J15&lt;&gt;"",Back_Rahmen!J16&lt;&gt;"")," bis ",""),IF(Back_Rahmen!J16&lt;&gt;"","&lt;= ",""),Back_Rahmen!J16)</f>
        <v>&gt; 50 bis &lt;= 60</v>
      </c>
      <c r="K22" s="492" t="str">
        <f>CONCATENATE(IF(Back_Rahmen!K15&lt;&gt;"","&gt; ",""),Back_Rahmen!K15,IF(AND(Back_Rahmen!K15&lt;&gt;"",Back_Rahmen!K16&lt;&gt;"")," bis ",""),IF(Back_Rahmen!K16&lt;&gt;"","&lt;= ",""),Back_Rahmen!K16)</f>
        <v>&gt; 40 bis &lt;= 50</v>
      </c>
      <c r="L22" s="492" t="str">
        <f>CONCATENATE(IF(Back_Rahmen!L15&lt;&gt;"","&gt; ",""),Back_Rahmen!L15,IF(AND(Back_Rahmen!L15&lt;&gt;"",Back_Rahmen!L16&lt;&gt;"")," bis ",""),IF(Back_Rahmen!L16&lt;&gt;"","&lt;= ",""),Back_Rahmen!L16)</f>
        <v>&gt; 30 bis &lt;= 40</v>
      </c>
      <c r="M22" s="492" t="str">
        <f>CONCATENATE(IF(Back_Rahmen!M15&lt;&gt;"","&gt; ",""),Back_Rahmen!M15,IF(AND(Back_Rahmen!M15&lt;&gt;"",Back_Rahmen!M16&lt;&gt;"")," bis ",""),IF(Back_Rahmen!M16&lt;&gt;"","&lt;= ",""),Back_Rahmen!M16)</f>
        <v>&gt; 20 bis &lt;= 30</v>
      </c>
      <c r="N22" s="1737" t="str">
        <f>CONCATENATE(IF(Back_Rahmen!N15&lt;&gt;"","&gt; ",""),Back_Rahmen!N15,IF(AND(Back_Rahmen!N15&lt;&gt;"",Back_Rahmen!N16&lt;&gt;"")," bis ",""),IF(Back_Rahmen!N16&lt;&gt;"","&lt;= ",""),Back_Rahmen!N16)</f>
        <v>&lt;= 20</v>
      </c>
      <c r="O22" s="1738"/>
      <c r="P22" s="487"/>
      <c r="Q22" s="488"/>
      <c r="R22" s="437"/>
      <c r="S22" s="437"/>
      <c r="T22" s="437"/>
      <c r="U22" s="437"/>
      <c r="V22" s="437"/>
      <c r="W22" s="437"/>
      <c r="X22" s="437"/>
      <c r="Y22" s="437"/>
      <c r="Z22" s="437"/>
      <c r="AA22" s="437"/>
      <c r="AB22" s="437"/>
      <c r="AC22" s="437"/>
      <c r="AD22" s="437"/>
      <c r="AE22" s="437"/>
      <c r="AF22" s="437"/>
      <c r="AG22" s="437"/>
      <c r="AH22" s="437"/>
      <c r="AI22" s="437"/>
      <c r="AJ22" s="437"/>
      <c r="AK22" s="437"/>
      <c r="AL22" s="437"/>
      <c r="AM22" s="437"/>
      <c r="AN22" s="437"/>
      <c r="AO22" s="437"/>
      <c r="AP22" s="437"/>
      <c r="AQ22" s="437"/>
      <c r="AR22" s="437"/>
      <c r="AS22" s="437"/>
      <c r="AT22" s="437"/>
      <c r="AU22" s="437"/>
      <c r="AV22" s="437"/>
      <c r="AW22" s="437"/>
      <c r="AX22" s="437"/>
      <c r="AY22" s="437"/>
      <c r="AZ22" s="437"/>
      <c r="BA22" s="437"/>
      <c r="BB22" s="437"/>
      <c r="BC22" s="437"/>
      <c r="BD22" s="437"/>
      <c r="BE22" s="437"/>
      <c r="BF22" s="437"/>
      <c r="BG22" s="437"/>
      <c r="BH22" s="437"/>
      <c r="BI22" s="437"/>
      <c r="BJ22" s="437"/>
      <c r="BK22" s="437"/>
      <c r="BL22" s="437"/>
      <c r="BM22" s="437"/>
      <c r="BN22" s="437"/>
    </row>
    <row r="23" spans="1:66" s="438" customFormat="1" ht="27.75" customHeight="1" x14ac:dyDescent="0.2">
      <c r="A23" s="488"/>
      <c r="B23" s="493" t="s">
        <v>60</v>
      </c>
      <c r="C23" s="490">
        <v>9120</v>
      </c>
      <c r="D23" s="490" t="s">
        <v>23</v>
      </c>
      <c r="E23" s="492" t="str">
        <f>CONCATENATE(IF(Back_Rahmen!E19&lt;&gt;"","&gt; ",""),Back_Rahmen!E19,IF(AND(Back_Rahmen!E19&lt;&gt;"",Back_Rahmen!E20&lt;&gt;"")," bis ",""),IF(Back_Rahmen!E20&lt;&gt;"","&lt;= ",""),Back_Rahmen!E20)</f>
        <v>&gt; 7</v>
      </c>
      <c r="F23" s="492" t="str">
        <f>CONCATENATE(IF(Back_Rahmen!F19&lt;&gt;"","&gt; ",""),Back_Rahmen!F19,IF(AND(Back_Rahmen!F19&lt;&gt;"",Back_Rahmen!F20&lt;&gt;"")," bis ",""),IF(Back_Rahmen!F20&lt;&gt;"","&lt;= ",""),Back_Rahmen!F20)</f>
        <v>&gt; 6 bis &lt;= 7</v>
      </c>
      <c r="G23" s="492" t="str">
        <f>CONCATENATE(IF(Back_Rahmen!G19&lt;&gt;"","&gt; ",""),Back_Rahmen!G19,IF(AND(Back_Rahmen!G19&lt;&gt;"",Back_Rahmen!G20&lt;&gt;"")," bis ",""),IF(Back_Rahmen!G20&lt;&gt;"","&lt;= ",""),Back_Rahmen!G20)</f>
        <v>&gt; 5 bis &lt;= 6</v>
      </c>
      <c r="H23" s="492" t="str">
        <f>CONCATENATE(IF(Back_Rahmen!H19&lt;&gt;"","&gt; ",""),Back_Rahmen!H19,IF(AND(Back_Rahmen!H19&lt;&gt;"",Back_Rahmen!H20&lt;&gt;"")," bis ",""),IF(Back_Rahmen!H20&lt;&gt;"","&lt;= ",""),Back_Rahmen!H20)</f>
        <v>&gt; 4 bis &lt;= 5</v>
      </c>
      <c r="I23" s="492" t="str">
        <f>CONCATENATE(IF(Back_Rahmen!I19&lt;&gt;"","&gt; ",""),Back_Rahmen!I19,IF(AND(Back_Rahmen!I19&lt;&gt;"",Back_Rahmen!I20&lt;&gt;"")," bis ",""),IF(Back_Rahmen!I20&lt;&gt;"","&lt;= ",""),Back_Rahmen!I20)</f>
        <v>&gt; 3 bis &lt;= 4</v>
      </c>
      <c r="J23" s="492" t="str">
        <f>CONCATENATE(IF(Back_Rahmen!J19&lt;&gt;"","&gt; ",""),Back_Rahmen!J19,IF(AND(Back_Rahmen!J19&lt;&gt;"",Back_Rahmen!J20&lt;&gt;"")," bis ",""),IF(Back_Rahmen!J20&lt;&gt;"","&lt;= ",""),Back_Rahmen!J20)</f>
        <v>&gt; 2 bis &lt;= 3</v>
      </c>
      <c r="K23" s="492" t="str">
        <f>CONCATENATE(IF(Back_Rahmen!K19&lt;&gt;"","&gt; ",""),Back_Rahmen!K19,IF(AND(Back_Rahmen!K19&lt;&gt;"",Back_Rahmen!K20&lt;&gt;"")," bis ",""),IF(Back_Rahmen!K20&lt;&gt;"","&lt;= ",""),Back_Rahmen!K20)</f>
        <v>&gt; 1 bis &lt;= 2</v>
      </c>
      <c r="L23" s="492" t="str">
        <f>CONCATENATE(IF(Back_Rahmen!L19&lt;&gt;"","&gt; ",""),Back_Rahmen!L19,IF(AND(Back_Rahmen!L19&lt;&gt;"",Back_Rahmen!L20&lt;&gt;"")," bis ",""),IF(Back_Rahmen!L20&lt;&gt;"","&lt;= ",""),Back_Rahmen!L20)</f>
        <v>&gt; 0 bis &lt;= 1</v>
      </c>
      <c r="M23" s="492" t="str">
        <f>CONCATENATE(IF(Back_Rahmen!M19&lt;&gt;"","&gt; ",""),Back_Rahmen!M19,IF(AND(Back_Rahmen!M19&lt;&gt;"",Back_Rahmen!M20&lt;&gt;"")," bis ",""),IF(Back_Rahmen!M20&lt;&gt;"","&lt;= ",""),Back_Rahmen!M20)</f>
        <v>&gt; -1 bis &lt;= 0</v>
      </c>
      <c r="N23" s="1737" t="str">
        <f>CONCATENATE(IF(Back_Rahmen!N19&lt;&gt;"","&gt; ",""),Back_Rahmen!N19,IF(AND(Back_Rahmen!N19&lt;&gt;"",Back_Rahmen!N20&lt;&gt;"")," bis ",""),IF(Back_Rahmen!N20&lt;&gt;"","&lt;= ",""),Back_Rahmen!N20)</f>
        <v>&lt;= -1</v>
      </c>
      <c r="O23" s="1738"/>
      <c r="P23" s="487"/>
      <c r="Q23" s="488"/>
      <c r="R23" s="437"/>
      <c r="S23" s="437"/>
      <c r="T23" s="437"/>
      <c r="U23" s="437"/>
      <c r="V23" s="437"/>
      <c r="W23" s="437"/>
      <c r="X23" s="437"/>
      <c r="Y23" s="437"/>
      <c r="Z23" s="437"/>
      <c r="AA23" s="437"/>
      <c r="AB23" s="437"/>
      <c r="AC23" s="437"/>
      <c r="AD23" s="437"/>
      <c r="AE23" s="437"/>
      <c r="AF23" s="437"/>
      <c r="AG23" s="437"/>
      <c r="AH23" s="437"/>
      <c r="AI23" s="437"/>
      <c r="AJ23" s="437"/>
      <c r="AK23" s="437"/>
      <c r="AL23" s="437"/>
      <c r="AM23" s="437"/>
      <c r="AN23" s="437"/>
      <c r="AO23" s="437"/>
      <c r="AP23" s="437"/>
      <c r="AQ23" s="437"/>
      <c r="AR23" s="437"/>
      <c r="AS23" s="437"/>
      <c r="AT23" s="437"/>
      <c r="AU23" s="437"/>
      <c r="AV23" s="437"/>
      <c r="AW23" s="437"/>
      <c r="AX23" s="437"/>
      <c r="AY23" s="437"/>
      <c r="AZ23" s="437"/>
      <c r="BA23" s="437"/>
      <c r="BB23" s="437"/>
      <c r="BC23" s="437"/>
      <c r="BD23" s="437"/>
      <c r="BE23" s="437"/>
      <c r="BF23" s="437"/>
      <c r="BG23" s="437"/>
      <c r="BH23" s="437"/>
      <c r="BI23" s="437"/>
      <c r="BJ23" s="437"/>
      <c r="BK23" s="437"/>
      <c r="BL23" s="437"/>
      <c r="BM23" s="437"/>
      <c r="BN23" s="437"/>
    </row>
    <row r="24" spans="1:66" s="438" customFormat="1" ht="24.75" customHeight="1" thickBot="1" x14ac:dyDescent="0.25">
      <c r="A24" s="477"/>
      <c r="B24" s="494" t="s">
        <v>61</v>
      </c>
      <c r="C24" s="495">
        <v>9242</v>
      </c>
      <c r="D24" s="495" t="s">
        <v>23</v>
      </c>
      <c r="E24" s="496" t="str">
        <f>CONCATENATE(IF(Back_Rahmen!E23&lt;&gt;"","&gt;= ",""),Back_Rahmen!E23,IF(AND(Back_Rahmen!E23&lt;&gt;"",Back_Rahmen!E24&lt;&gt;"")," bis ",""),IF(Back_Rahmen!E24&lt;&gt;"","&lt;= ",""),Back_Rahmen!E24)</f>
        <v>&gt;= 0 bis &lt;= 20</v>
      </c>
      <c r="F24" s="496" t="str">
        <f>CONCATENATE(IF(Back_Rahmen!F23&lt;&gt;"","&gt; ",""),Back_Rahmen!F23,IF(AND(Back_Rahmen!F23&lt;&gt;"",Back_Rahmen!F24&lt;&gt;"")," bis ",""),IF(Back_Rahmen!F24&lt;&gt;"","&lt;= ",""),Back_Rahmen!F24)</f>
        <v>&gt; 20 bis &lt;= 40</v>
      </c>
      <c r="G24" s="496" t="str">
        <f>CONCATENATE(IF(Back_Rahmen!G23&lt;&gt;"","&gt; ",""),Back_Rahmen!G23,IF(AND(Back_Rahmen!G23&lt;&gt;"",Back_Rahmen!G24&lt;&gt;"")," bis ",""),IF(Back_Rahmen!G24&lt;&gt;"","&lt;= ",""),Back_Rahmen!G24)</f>
        <v>&gt; 40 bis &lt;= 60</v>
      </c>
      <c r="H24" s="496" t="str">
        <f>CONCATENATE(IF(Back_Rahmen!H23&lt;&gt;"","&gt; ",""),Back_Rahmen!H23,IF(AND(Back_Rahmen!H23&lt;&gt;"",Back_Rahmen!H24&lt;&gt;"")," bis ",""),IF(Back_Rahmen!H24&lt;&gt;"","&lt;= ",""),Back_Rahmen!H24)</f>
        <v>&gt; 60 bis &lt;= 80</v>
      </c>
      <c r="I24" s="496" t="str">
        <f>CONCATENATE(IF(Back_Rahmen!I23&lt;&gt;"","&gt; ",""),Back_Rahmen!I23,IF(AND(Back_Rahmen!I23&lt;&gt;"",Back_Rahmen!I24&lt;&gt;"")," bis ",""),IF(Back_Rahmen!I24&lt;&gt;"","&lt;= ",""),Back_Rahmen!I24)</f>
        <v>&gt; 80 bis &lt;= 100</v>
      </c>
      <c r="J24" s="496" t="str">
        <f>CONCATENATE(IF(Back_Rahmen!J23&lt;&gt;"","&gt; ",""),Back_Rahmen!J23,IF(AND(Back_Rahmen!J23&lt;&gt;"",Back_Rahmen!J24&lt;&gt;"")," bis ",""),IF(Back_Rahmen!J24&lt;&gt;"","&lt;= ",""),Back_Rahmen!J24)</f>
        <v>&gt; 100 bis &lt;= 140</v>
      </c>
      <c r="K24" s="496" t="str">
        <f>CONCATENATE(IF(Back_Rahmen!K23&lt;&gt;"","&gt; ",""),Back_Rahmen!K23,IF(AND(Back_Rahmen!K23&lt;&gt;"",Back_Rahmen!K24&lt;&gt;"")," bis ",""),IF(Back_Rahmen!K24&lt;&gt;"","&lt;= ",""),Back_Rahmen!K24)</f>
        <v>&gt; 140 bis &lt;= 180</v>
      </c>
      <c r="L24" s="496" t="str">
        <f>CONCATENATE(IF(Back_Rahmen!L23&lt;&gt;"","&gt; ",""),Back_Rahmen!L23,IF(AND(Back_Rahmen!L23&lt;&gt;"",Back_Rahmen!L24&lt;&gt;"")," bis ",""),IF(Back_Rahmen!L24&lt;&gt;"","&lt;= ",""),Back_Rahmen!L24)</f>
        <v>&gt; 180 bis &lt;= 220</v>
      </c>
      <c r="M24" s="496" t="str">
        <f>CONCATENATE(IF(Back_Rahmen!M23&lt;&gt;"","&gt; ",""),Back_Rahmen!M23,IF(AND(Back_Rahmen!M23&lt;&gt;"",Back_Rahmen!M24&lt;&gt;"")," bis ",""),IF(Back_Rahmen!M24&lt;&gt;"","&lt;= ",""),Back_Rahmen!M24)</f>
        <v>&gt; 220</v>
      </c>
      <c r="N24" s="1714" t="str">
        <f>CONCATENATE(IF(Back_Rahmen!N23&lt;&gt;"","&gt; ",""),Back_Rahmen!N23,IF(AND(Back_Rahmen!N23&lt;&gt;"",Back_Rahmen!N24&lt;&gt;"")," bis ",""),IF(Back_Rahmen!N24&lt;&gt;"","&lt; ",""),Back_Rahmen!N24)</f>
        <v>&lt; 0</v>
      </c>
      <c r="O24" s="1715"/>
      <c r="P24" s="487"/>
      <c r="Q24" s="488"/>
      <c r="R24" s="437"/>
      <c r="S24" s="437"/>
      <c r="T24" s="437"/>
      <c r="U24" s="437"/>
      <c r="V24" s="437"/>
      <c r="W24" s="437"/>
      <c r="X24" s="437"/>
      <c r="Y24" s="437"/>
      <c r="Z24" s="437"/>
      <c r="AA24" s="437"/>
      <c r="AB24" s="437"/>
      <c r="AC24" s="437"/>
      <c r="AD24" s="437"/>
      <c r="AE24" s="437"/>
      <c r="AF24" s="437"/>
      <c r="AG24" s="437"/>
      <c r="AH24" s="437"/>
      <c r="AI24" s="437"/>
      <c r="AJ24" s="437"/>
      <c r="AK24" s="437"/>
      <c r="AL24" s="437"/>
      <c r="AM24" s="437"/>
      <c r="AN24" s="437"/>
      <c r="AO24" s="437"/>
      <c r="AP24" s="437"/>
      <c r="AQ24" s="437"/>
      <c r="AR24" s="437"/>
      <c r="AS24" s="437"/>
      <c r="AT24" s="437"/>
      <c r="AU24" s="437"/>
      <c r="AV24" s="437"/>
      <c r="AW24" s="437"/>
      <c r="AX24" s="437"/>
      <c r="AY24" s="437"/>
      <c r="AZ24" s="437"/>
      <c r="BA24" s="437"/>
      <c r="BB24" s="437"/>
      <c r="BC24" s="437"/>
      <c r="BD24" s="437"/>
      <c r="BE24" s="437"/>
      <c r="BF24" s="437"/>
      <c r="BG24" s="437"/>
      <c r="BH24" s="437"/>
      <c r="BI24" s="437"/>
      <c r="BJ24" s="437"/>
      <c r="BK24" s="437"/>
      <c r="BL24" s="437"/>
      <c r="BM24" s="437"/>
      <c r="BN24" s="437"/>
    </row>
    <row r="25" spans="1:66" x14ac:dyDescent="0.2">
      <c r="A25" s="426"/>
      <c r="B25" s="469"/>
      <c r="C25" s="497"/>
      <c r="D25" s="497"/>
      <c r="E25" s="469"/>
      <c r="F25" s="469"/>
      <c r="G25" s="469"/>
      <c r="H25" s="469"/>
      <c r="I25" s="469"/>
      <c r="J25" s="469"/>
      <c r="K25" s="469"/>
      <c r="L25" s="469"/>
      <c r="M25" s="469"/>
      <c r="N25" s="469"/>
      <c r="O25" s="469"/>
      <c r="P25" s="463"/>
      <c r="Q25" s="464"/>
    </row>
    <row r="26" spans="1:66" ht="14.25" x14ac:dyDescent="0.2">
      <c r="A26" s="439"/>
      <c r="B26" s="498" t="s">
        <v>402</v>
      </c>
      <c r="C26" s="498"/>
      <c r="D26" s="498"/>
      <c r="E26" s="499"/>
      <c r="F26" s="499"/>
      <c r="G26" s="499"/>
      <c r="H26" s="499"/>
      <c r="I26" s="463"/>
      <c r="J26" s="463"/>
      <c r="K26" s="463"/>
      <c r="L26" s="463"/>
      <c r="M26" s="463"/>
      <c r="N26" s="463"/>
      <c r="O26" s="463"/>
      <c r="P26" s="463"/>
      <c r="Q26" s="464"/>
    </row>
    <row r="27" spans="1:66" x14ac:dyDescent="0.2">
      <c r="A27" s="439"/>
      <c r="B27" s="463"/>
      <c r="C27" s="463"/>
      <c r="D27" s="463"/>
      <c r="E27" s="463"/>
      <c r="F27" s="463"/>
      <c r="G27" s="463"/>
      <c r="H27" s="463"/>
      <c r="I27" s="463"/>
      <c r="J27" s="463"/>
      <c r="K27" s="463"/>
      <c r="L27" s="463"/>
      <c r="M27" s="463"/>
      <c r="N27" s="463"/>
      <c r="O27" s="463"/>
      <c r="P27" s="463"/>
      <c r="Q27" s="464"/>
    </row>
    <row r="28" spans="1:66" x14ac:dyDescent="0.2">
      <c r="A28" s="439"/>
      <c r="B28" s="463"/>
      <c r="C28" s="463"/>
      <c r="D28" s="463"/>
      <c r="E28" s="463"/>
      <c r="F28" s="463"/>
      <c r="G28" s="463"/>
      <c r="H28" s="463"/>
      <c r="I28" s="463"/>
      <c r="J28" s="463"/>
      <c r="K28" s="463"/>
      <c r="L28" s="463"/>
      <c r="M28" s="463"/>
      <c r="N28" s="463"/>
      <c r="O28" s="463"/>
      <c r="P28" s="463"/>
      <c r="Q28" s="464"/>
    </row>
    <row r="29" spans="1:66" x14ac:dyDescent="0.2">
      <c r="A29" s="439"/>
      <c r="B29" s="463"/>
      <c r="C29" s="463"/>
      <c r="D29" s="463"/>
      <c r="E29" s="463"/>
      <c r="F29" s="463"/>
      <c r="G29" s="463"/>
      <c r="H29" s="463"/>
      <c r="I29" s="463"/>
      <c r="J29" s="463"/>
      <c r="K29" s="463"/>
      <c r="L29" s="463"/>
      <c r="M29" s="463"/>
      <c r="N29" s="463"/>
      <c r="O29" s="463"/>
      <c r="P29" s="463"/>
      <c r="Q29" s="464"/>
    </row>
    <row r="30" spans="1:66" x14ac:dyDescent="0.2">
      <c r="A30" s="439"/>
      <c r="B30" s="463"/>
      <c r="C30" s="463"/>
      <c r="D30" s="463"/>
      <c r="E30" s="463"/>
      <c r="F30" s="463"/>
      <c r="G30" s="463"/>
      <c r="H30" s="463"/>
      <c r="I30" s="463"/>
      <c r="J30" s="463"/>
      <c r="K30" s="463"/>
      <c r="L30" s="463"/>
      <c r="M30" s="463"/>
      <c r="N30" s="463"/>
      <c r="O30" s="463"/>
      <c r="P30" s="463"/>
      <c r="Q30" s="464"/>
    </row>
    <row r="31" spans="1:66" x14ac:dyDescent="0.2">
      <c r="A31" s="439"/>
      <c r="B31" s="463"/>
      <c r="C31" s="463"/>
      <c r="D31" s="463"/>
      <c r="E31" s="463"/>
      <c r="F31" s="463"/>
      <c r="G31" s="463"/>
      <c r="H31" s="463"/>
      <c r="I31" s="463"/>
      <c r="J31" s="463"/>
      <c r="K31" s="463"/>
      <c r="L31" s="463"/>
      <c r="M31" s="463"/>
      <c r="N31" s="463"/>
      <c r="O31" s="463"/>
      <c r="P31" s="463"/>
      <c r="Q31" s="464"/>
    </row>
    <row r="32" spans="1:66" x14ac:dyDescent="0.2">
      <c r="A32" s="439"/>
      <c r="B32" s="463"/>
      <c r="C32" s="463"/>
      <c r="D32" s="463"/>
      <c r="E32" s="463"/>
      <c r="F32" s="463"/>
      <c r="G32" s="463"/>
      <c r="H32" s="463"/>
      <c r="I32" s="463"/>
      <c r="J32" s="463"/>
      <c r="K32" s="463"/>
      <c r="L32" s="463"/>
      <c r="M32" s="463"/>
      <c r="N32" s="463"/>
      <c r="O32" s="463"/>
      <c r="P32" s="463"/>
      <c r="Q32" s="464"/>
    </row>
    <row r="33" spans="1:66" x14ac:dyDescent="0.2">
      <c r="A33" s="439"/>
      <c r="B33" s="463"/>
      <c r="C33" s="463"/>
      <c r="D33" s="463"/>
      <c r="E33" s="463"/>
      <c r="F33" s="463"/>
      <c r="G33" s="463"/>
      <c r="H33" s="463"/>
      <c r="I33" s="463"/>
      <c r="J33" s="463"/>
      <c r="K33" s="463"/>
      <c r="L33" s="463"/>
      <c r="M33" s="463"/>
      <c r="N33" s="463"/>
      <c r="O33" s="463"/>
      <c r="P33" s="463"/>
      <c r="Q33" s="464"/>
    </row>
    <row r="34" spans="1:66" x14ac:dyDescent="0.2">
      <c r="A34" s="439"/>
      <c r="B34" s="463"/>
      <c r="C34" s="463"/>
      <c r="D34" s="430"/>
      <c r="E34" s="430"/>
      <c r="F34" s="430"/>
      <c r="G34" s="430"/>
      <c r="H34" s="430"/>
      <c r="I34" s="430"/>
      <c r="J34" s="430"/>
      <c r="K34" s="430"/>
      <c r="L34" s="430"/>
      <c r="M34" s="439"/>
      <c r="N34" s="439"/>
      <c r="O34" s="463"/>
      <c r="P34" s="463"/>
      <c r="Q34" s="464"/>
    </row>
    <row r="35" spans="1:66" x14ac:dyDescent="0.2">
      <c r="A35" s="439"/>
      <c r="B35" s="463"/>
      <c r="C35" s="463"/>
      <c r="D35" s="430"/>
      <c r="E35" s="430"/>
      <c r="F35" s="430"/>
      <c r="G35" s="430"/>
      <c r="H35" s="430"/>
      <c r="I35" s="430"/>
      <c r="J35" s="430"/>
      <c r="K35" s="430"/>
      <c r="L35" s="430"/>
      <c r="M35" s="439"/>
      <c r="N35" s="439"/>
      <c r="O35" s="463"/>
      <c r="P35" s="463"/>
      <c r="Q35" s="464"/>
    </row>
    <row r="36" spans="1:66" x14ac:dyDescent="0.2">
      <c r="A36" s="439"/>
      <c r="B36" s="463"/>
      <c r="C36" s="464"/>
      <c r="D36" s="430"/>
      <c r="E36" s="430"/>
      <c r="F36" s="430"/>
      <c r="G36" s="430"/>
      <c r="H36" s="430"/>
      <c r="I36" s="430"/>
      <c r="J36" s="430"/>
      <c r="K36" s="430"/>
      <c r="L36" s="430"/>
      <c r="M36" s="439"/>
      <c r="N36" s="439"/>
      <c r="O36" s="463"/>
      <c r="P36" s="463"/>
      <c r="Q36" s="464"/>
    </row>
    <row r="37" spans="1:66" x14ac:dyDescent="0.2">
      <c r="A37" s="439"/>
      <c r="B37" s="463"/>
      <c r="C37" s="463"/>
      <c r="D37" s="430"/>
      <c r="E37" s="430"/>
      <c r="F37" s="430"/>
      <c r="G37" s="430"/>
      <c r="H37" s="430"/>
      <c r="I37" s="430"/>
      <c r="J37" s="430"/>
      <c r="K37" s="430"/>
      <c r="L37" s="430"/>
      <c r="M37" s="439"/>
      <c r="N37" s="439"/>
      <c r="O37" s="463"/>
      <c r="P37" s="463"/>
      <c r="Q37" s="464"/>
    </row>
    <row r="38" spans="1:66" x14ac:dyDescent="0.2">
      <c r="A38" s="439"/>
      <c r="B38" s="463"/>
      <c r="C38" s="463"/>
      <c r="D38" s="469"/>
      <c r="E38" s="469"/>
      <c r="F38" s="469"/>
      <c r="G38" s="469"/>
      <c r="H38" s="469"/>
      <c r="I38" s="469"/>
      <c r="J38" s="469"/>
      <c r="K38" s="469"/>
      <c r="L38" s="469"/>
      <c r="M38" s="463"/>
      <c r="N38" s="463"/>
      <c r="O38" s="463"/>
      <c r="P38" s="463"/>
      <c r="Q38" s="464"/>
    </row>
    <row r="39" spans="1:66" x14ac:dyDescent="0.2">
      <c r="A39" s="473"/>
      <c r="B39" s="474"/>
      <c r="C39" s="474"/>
      <c r="D39" s="474"/>
      <c r="E39" s="474"/>
      <c r="F39" s="474"/>
      <c r="G39" s="474"/>
      <c r="H39" s="474"/>
      <c r="I39" s="474"/>
      <c r="J39" s="474"/>
      <c r="K39" s="474"/>
      <c r="L39" s="474"/>
      <c r="M39" s="474"/>
      <c r="N39" s="474"/>
      <c r="O39" s="474"/>
      <c r="P39" s="474"/>
      <c r="Q39" s="500"/>
    </row>
    <row r="40" spans="1:66" x14ac:dyDescent="0.2">
      <c r="A40" s="501"/>
      <c r="B40" s="502"/>
      <c r="C40" s="502"/>
      <c r="D40" s="502"/>
      <c r="E40" s="502"/>
      <c r="F40" s="502"/>
      <c r="G40" s="502"/>
      <c r="H40" s="502"/>
      <c r="I40" s="502"/>
      <c r="J40" s="502"/>
      <c r="K40" s="502"/>
      <c r="L40" s="502"/>
      <c r="M40" s="502"/>
      <c r="N40" s="502"/>
      <c r="O40" s="502"/>
      <c r="P40" s="502"/>
      <c r="Q40" s="503"/>
      <c r="R40" s="504"/>
      <c r="S40" s="504"/>
      <c r="T40" s="504"/>
      <c r="U40" s="504"/>
      <c r="V40" s="504"/>
      <c r="W40" s="504"/>
      <c r="X40" s="504"/>
      <c r="Y40" s="504"/>
      <c r="Z40" s="504"/>
      <c r="AA40" s="504"/>
      <c r="AB40" s="504"/>
      <c r="AC40" s="504"/>
      <c r="AD40" s="504"/>
      <c r="AE40" s="504"/>
      <c r="AF40" s="504"/>
      <c r="AG40" s="504"/>
      <c r="AH40" s="504"/>
      <c r="AI40" s="504"/>
      <c r="AJ40" s="504"/>
      <c r="AK40" s="504"/>
      <c r="AL40" s="504"/>
      <c r="AM40" s="504"/>
      <c r="AN40" s="504"/>
      <c r="AO40" s="504"/>
      <c r="AP40" s="504"/>
      <c r="AQ40" s="504"/>
      <c r="AR40" s="504"/>
      <c r="AS40" s="504"/>
      <c r="AT40" s="504"/>
      <c r="AU40" s="504"/>
      <c r="AV40" s="504"/>
      <c r="AW40" s="504"/>
      <c r="AX40" s="504"/>
      <c r="AY40" s="504"/>
      <c r="AZ40" s="504"/>
      <c r="BA40" s="504"/>
      <c r="BB40" s="504"/>
      <c r="BC40" s="504"/>
      <c r="BD40" s="504"/>
      <c r="BE40" s="504"/>
      <c r="BF40" s="504"/>
      <c r="BG40" s="504"/>
      <c r="BH40" s="504"/>
      <c r="BI40" s="504"/>
      <c r="BJ40" s="504"/>
      <c r="BK40" s="504"/>
      <c r="BL40" s="504"/>
      <c r="BM40" s="504"/>
      <c r="BN40" s="504"/>
    </row>
    <row r="41" spans="1:66" s="431" customFormat="1" x14ac:dyDescent="0.2"/>
    <row r="42" spans="1:66" s="431" customFormat="1" x14ac:dyDescent="0.2"/>
    <row r="43" spans="1:66" s="431" customFormat="1" x14ac:dyDescent="0.2"/>
    <row r="44" spans="1:66" s="431" customFormat="1" x14ac:dyDescent="0.2"/>
    <row r="45" spans="1:66" s="431" customFormat="1" x14ac:dyDescent="0.2"/>
    <row r="46" spans="1:66" s="431" customFormat="1" x14ac:dyDescent="0.2"/>
    <row r="47" spans="1:66" s="431" customFormat="1" x14ac:dyDescent="0.2"/>
    <row r="48" spans="1:66" s="431" customFormat="1" x14ac:dyDescent="0.2"/>
    <row r="49" s="431" customFormat="1" x14ac:dyDescent="0.2"/>
    <row r="50" s="431" customFormat="1" x14ac:dyDescent="0.2"/>
    <row r="51" s="431" customFormat="1" x14ac:dyDescent="0.2"/>
    <row r="52" s="431" customFormat="1" x14ac:dyDescent="0.2"/>
    <row r="53" s="431" customFormat="1" x14ac:dyDescent="0.2"/>
    <row r="54" s="431" customFormat="1" x14ac:dyDescent="0.2"/>
    <row r="55" s="431" customFormat="1" x14ac:dyDescent="0.2"/>
    <row r="56" s="431" customFormat="1" x14ac:dyDescent="0.2"/>
    <row r="57" s="431" customFormat="1" x14ac:dyDescent="0.2"/>
    <row r="58" s="431" customFormat="1" x14ac:dyDescent="0.2"/>
    <row r="59" s="431" customFormat="1" x14ac:dyDescent="0.2"/>
    <row r="60" s="431" customFormat="1" x14ac:dyDescent="0.2"/>
    <row r="61" s="431" customFormat="1" x14ac:dyDescent="0.2"/>
    <row r="62" s="431" customFormat="1" x14ac:dyDescent="0.2"/>
    <row r="63" s="431" customFormat="1" x14ac:dyDescent="0.2"/>
    <row r="64" s="431" customFormat="1" x14ac:dyDescent="0.2"/>
    <row r="65" s="431" customFormat="1" x14ac:dyDescent="0.2"/>
    <row r="66" s="431" customFormat="1" x14ac:dyDescent="0.2"/>
    <row r="67" s="431" customFormat="1" x14ac:dyDescent="0.2"/>
    <row r="68" s="431" customFormat="1" x14ac:dyDescent="0.2"/>
    <row r="69" s="431" customFormat="1" x14ac:dyDescent="0.2"/>
    <row r="70" s="431" customFormat="1" x14ac:dyDescent="0.2"/>
    <row r="71" s="431" customFormat="1" x14ac:dyDescent="0.2"/>
    <row r="72" s="431" customFormat="1" x14ac:dyDescent="0.2"/>
    <row r="73" s="431" customFormat="1" x14ac:dyDescent="0.2"/>
    <row r="74" s="431" customFormat="1" x14ac:dyDescent="0.2"/>
    <row r="75" s="431" customFormat="1" x14ac:dyDescent="0.2"/>
    <row r="76" s="431" customFormat="1" x14ac:dyDescent="0.2"/>
    <row r="77" s="431" customFormat="1" x14ac:dyDescent="0.2"/>
    <row r="78" s="431" customFormat="1" x14ac:dyDescent="0.2"/>
    <row r="79" s="431" customFormat="1" x14ac:dyDescent="0.2"/>
    <row r="80" s="431" customFormat="1" x14ac:dyDescent="0.2"/>
  </sheetData>
  <sheetProtection algorithmName="SHA-512" hashValue="Ey+lfHOXJCId/jYQoY5FSAAlSvECVtMtlQh92UEUnPZUuQg7u+zUIihUjZbzACWYU4w30UhQvZhNMDG2z6O9+A==" saltValue="HYBT9TmVoUg1VB0omg4ZUg==" spinCount="100000" sheet="1" objects="1" scenarios="1"/>
  <mergeCells count="26">
    <mergeCell ref="F6:I6"/>
    <mergeCell ref="N23:O23"/>
    <mergeCell ref="K10:O10"/>
    <mergeCell ref="K11:O11"/>
    <mergeCell ref="B16:I17"/>
    <mergeCell ref="K16:O16"/>
    <mergeCell ref="K17:O17"/>
    <mergeCell ref="B12:F12"/>
    <mergeCell ref="B13:F13"/>
    <mergeCell ref="B14:F14"/>
    <mergeCell ref="N24:O24"/>
    <mergeCell ref="K9:O9"/>
    <mergeCell ref="B2:G2"/>
    <mergeCell ref="H2:I2"/>
    <mergeCell ref="K2:O2"/>
    <mergeCell ref="K4:O4"/>
    <mergeCell ref="K5:O5"/>
    <mergeCell ref="K6:O6"/>
    <mergeCell ref="K7:O7"/>
    <mergeCell ref="K8:O8"/>
    <mergeCell ref="E4:I4"/>
    <mergeCell ref="N19:O19"/>
    <mergeCell ref="N20:O20"/>
    <mergeCell ref="N21:O21"/>
    <mergeCell ref="N22:O22"/>
    <mergeCell ref="F5:I5"/>
  </mergeCells>
  <hyperlinks>
    <hyperlink ref="K4" location="'1.Kriterium'!A1" display="1. Einkommen"/>
    <hyperlink ref="K4:O4" location="Ergebnis!A1" tooltip="zu den RATING - ERGEBNISSEN" display=" ► RATING - ERGEBNIS"/>
    <hyperlink ref="K5" location="'1.Kriterium'!A1" display="1. Einkommen"/>
    <hyperlink ref="K6" location="'2.Kriterium (EU)'!A1" display="2. Eigenkapitalveränderung, bereinigt"/>
    <hyperlink ref="K8" location="'3.Kriterium'!A1" display="3. Eigenkapitalanteil"/>
    <hyperlink ref="K9" location="'4.Kriterium'!A1" display="4. Gesamtkapitalrentabilität"/>
    <hyperlink ref="K10" location="'5.Kriterium'!A1" display="5. Ausschöpfung mittelfr. KDG"/>
    <hyperlink ref="K7" location="'2.Kriterium (EU)'!A1" display="2. Eigenkapitalveränderung, bereinigt"/>
    <hyperlink ref="K16" location="'5.Kriterium'!A1" display="5. Ausschöpfung mittelfr. KDG"/>
    <hyperlink ref="K17" location="'5.Kriterium'!A1" display="5. Ausschöpfung mittelfr. KDG"/>
    <hyperlink ref="K16:O16" location="Start!A1" tooltip="zurück zur STARTSEITE" display=" ► S T A R T S E I T E"/>
    <hyperlink ref="K17:O17" location="Hinweise!A1" tooltip="HINWEISE zur Eingabe und Berechnung " display=" ► H I N W E I S E"/>
    <hyperlink ref="K5:O5" location="'1KZ'!A1" tooltip="zur Berechnung der Kennzahl: EINKOMMEN je AK" display=" ► Einkommen je Arbeitskraft"/>
    <hyperlink ref="K6:O6" location="'2aKZ_EU'!A1" tooltip="zur Berechnung der Kennzahl: EIGENKAPITALVERÄNDERUNG (Untern.)" display=" ► Eigenkapitalveränderung, bereinigt für Einzelunternehmen"/>
    <hyperlink ref="K7:O7" location="'2bKZ_JUR'!A1" tooltip="zur Berechnung der Kennzahl: EIGENKAPITALVERÄNDERUNG (jur. Pers.Untern.)" display=" ► Eigenkapitalveränderung, bereinigt für jur. Personen"/>
    <hyperlink ref="K8:O8" location="'3KZ'!Druckbereich" tooltip="zur Berechnung der Kennzahl: EIGENKAPITALANTEIL" display=" ► Eigenkapitalanteil"/>
    <hyperlink ref="K9:O9" location="'4KZ'!A1" tooltip="zur Berechnung der Kennzahl: GESAMTKAPITALRENTABILITÄT" display=" ► Gesamtkapitalrentabilität"/>
    <hyperlink ref="K10:O10" location="'5KZ'!A1" tooltip="zur Berechnung der Kennzahl: AUSSCHÖPFUNG KDG" display=" ► Ausschöpfung mittelfr. KDG"/>
    <hyperlink ref="K11" location="'5.Kriterium'!A1" display="5. Ausschöpfung mittelfr. KDG"/>
    <hyperlink ref="K11:O11" location="AK_Lohnans!A1" tooltip="zur Tabelle: ARBEITSKRÄFTE und LOHNANSATZ" display=" ► Arbeitskräfte und Lohnansatz"/>
  </hyperlinks>
  <pageMargins left="0.59055118110236227" right="0.51181102362204722" top="0.70866141732283472" bottom="0.98425196850393704" header="0.51181102362204722" footer="0.51181102362204722"/>
  <pageSetup paperSize="9" scale="67"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AA374"/>
  <sheetViews>
    <sheetView showGridLines="0" showRowColHeaders="0" topLeftCell="A27" zoomScale="95" zoomScaleNormal="95" workbookViewId="0">
      <selection activeCell="O46" sqref="O46"/>
    </sheetView>
  </sheetViews>
  <sheetFormatPr baseColWidth="10" defaultColWidth="8.88671875" defaultRowHeight="12.75" x14ac:dyDescent="0.2"/>
  <cols>
    <col min="1" max="1" width="2" style="432" customWidth="1"/>
    <col min="2" max="2" width="18.44140625" style="432" customWidth="1"/>
    <col min="3" max="3" width="13.6640625" style="432" customWidth="1"/>
    <col min="4" max="4" width="9.109375" style="432" customWidth="1"/>
    <col min="5" max="5" width="9.5546875" style="432" customWidth="1"/>
    <col min="6" max="8" width="9" style="432" hidden="1" customWidth="1"/>
    <col min="9" max="9" width="9.77734375" style="432" hidden="1" customWidth="1"/>
    <col min="10" max="10" width="10.5546875" style="432" customWidth="1"/>
    <col min="11" max="11" width="12.5546875" style="432" customWidth="1"/>
    <col min="12" max="12" width="11.77734375" style="432" customWidth="1"/>
    <col min="13" max="13" width="12.44140625" style="432" customWidth="1"/>
    <col min="14" max="14" width="11.88671875" style="432" customWidth="1"/>
    <col min="15" max="15" width="12.21875" style="432" customWidth="1"/>
    <col min="16" max="16" width="1.5546875" style="432" customWidth="1"/>
    <col min="17" max="17" width="1.6640625" style="432" customWidth="1"/>
    <col min="18" max="18" width="19.88671875" style="431" customWidth="1"/>
    <col min="19" max="24" width="8.88671875" style="431"/>
    <col min="25" max="16384" width="8.88671875" style="432"/>
  </cols>
  <sheetData>
    <row r="1" spans="1:24" ht="7.5" customHeight="1" x14ac:dyDescent="0.2">
      <c r="A1" s="505"/>
      <c r="B1" s="469"/>
      <c r="C1" s="469"/>
      <c r="D1" s="469"/>
      <c r="E1" s="469"/>
      <c r="F1" s="469"/>
      <c r="G1" s="469"/>
      <c r="H1" s="469"/>
      <c r="I1" s="469"/>
      <c r="J1" s="469"/>
      <c r="K1" s="427"/>
      <c r="L1" s="427"/>
      <c r="M1" s="427"/>
      <c r="N1" s="427"/>
      <c r="O1" s="428"/>
      <c r="P1" s="426"/>
      <c r="Q1" s="506"/>
      <c r="R1" s="463"/>
      <c r="S1" s="463"/>
      <c r="T1" s="463"/>
      <c r="U1" s="463"/>
      <c r="V1" s="463"/>
    </row>
    <row r="2" spans="1:24" s="438" customFormat="1" ht="22.5" customHeight="1" x14ac:dyDescent="0.2">
      <c r="A2" s="433"/>
      <c r="B2" s="1770" t="s">
        <v>363</v>
      </c>
      <c r="C2" s="1771"/>
      <c r="D2" s="1771"/>
      <c r="E2" s="1771"/>
      <c r="F2" s="1771"/>
      <c r="G2" s="1771"/>
      <c r="H2" s="1771"/>
      <c r="I2" s="1772"/>
      <c r="J2" s="507"/>
      <c r="K2" s="1566" t="s">
        <v>369</v>
      </c>
      <c r="L2" s="1723"/>
      <c r="M2" s="1723"/>
      <c r="N2" s="1723"/>
      <c r="O2" s="1724"/>
      <c r="P2" s="508"/>
      <c r="Q2" s="509"/>
      <c r="R2" s="460"/>
      <c r="S2" s="460"/>
      <c r="T2" s="460"/>
      <c r="U2" s="510"/>
      <c r="V2" s="510"/>
      <c r="W2" s="437"/>
      <c r="X2" s="437"/>
    </row>
    <row r="3" spans="1:24" ht="6" customHeight="1" x14ac:dyDescent="0.25">
      <c r="A3" s="439"/>
      <c r="B3" s="1773"/>
      <c r="C3" s="1774"/>
      <c r="D3" s="1774"/>
      <c r="E3" s="1774"/>
      <c r="F3" s="1774"/>
      <c r="G3" s="1774"/>
      <c r="H3" s="1774"/>
      <c r="I3" s="1775"/>
      <c r="J3" s="511"/>
      <c r="K3" s="446"/>
      <c r="L3" s="446"/>
      <c r="M3" s="447"/>
      <c r="N3" s="447"/>
      <c r="O3" s="448"/>
      <c r="P3" s="445"/>
      <c r="Q3" s="512"/>
      <c r="R3" s="513"/>
      <c r="S3" s="445"/>
      <c r="T3" s="514"/>
      <c r="U3" s="514"/>
      <c r="V3" s="475"/>
    </row>
    <row r="4" spans="1:24" s="455" customFormat="1" ht="20.100000000000001" customHeight="1" thickBot="1" x14ac:dyDescent="0.3">
      <c r="A4" s="451"/>
      <c r="B4" s="1773"/>
      <c r="C4" s="1774"/>
      <c r="D4" s="1774"/>
      <c r="E4" s="1774"/>
      <c r="F4" s="1774"/>
      <c r="G4" s="1774"/>
      <c r="H4" s="1774"/>
      <c r="I4" s="1775"/>
      <c r="J4" s="515"/>
      <c r="K4" s="1571" t="s">
        <v>6</v>
      </c>
      <c r="L4" s="1725"/>
      <c r="M4" s="1725"/>
      <c r="N4" s="1725"/>
      <c r="O4" s="1726"/>
      <c r="P4" s="516"/>
      <c r="Q4" s="517"/>
      <c r="R4" s="460"/>
      <c r="S4" s="460"/>
      <c r="T4" s="460"/>
      <c r="U4" s="518"/>
      <c r="V4" s="519"/>
      <c r="W4" s="458"/>
      <c r="X4" s="458"/>
    </row>
    <row r="5" spans="1:24" ht="20.100000000000001" customHeight="1" thickTop="1" thickBot="1" x14ac:dyDescent="0.3">
      <c r="A5" s="439"/>
      <c r="B5" s="1776" t="str">
        <f>Start!$C$17</f>
        <v>Version 6.23  vom 01.03.2025</v>
      </c>
      <c r="C5" s="1777"/>
      <c r="D5" s="1777"/>
      <c r="E5" s="1777"/>
      <c r="F5" s="1777"/>
      <c r="G5" s="1777"/>
      <c r="H5" s="1777"/>
      <c r="I5" s="1778"/>
      <c r="J5" s="520"/>
      <c r="K5" s="1727" t="s">
        <v>7</v>
      </c>
      <c r="L5" s="1728"/>
      <c r="M5" s="1728"/>
      <c r="N5" s="1728"/>
      <c r="O5" s="1729"/>
      <c r="P5" s="521"/>
      <c r="Q5" s="522"/>
      <c r="R5" s="460"/>
      <c r="S5" s="460"/>
      <c r="T5" s="460"/>
      <c r="U5" s="523"/>
      <c r="V5" s="475"/>
    </row>
    <row r="6" spans="1:24" ht="20.100000000000001" customHeight="1" thickTop="1" thickBot="1" x14ac:dyDescent="0.3">
      <c r="A6" s="439"/>
      <c r="B6" s="1779"/>
      <c r="C6" s="1780"/>
      <c r="D6" s="1780"/>
      <c r="E6" s="1780"/>
      <c r="F6" s="1780"/>
      <c r="G6" s="1780"/>
      <c r="H6" s="1780"/>
      <c r="I6" s="1780"/>
      <c r="J6" s="524"/>
      <c r="K6" s="1549" t="s">
        <v>427</v>
      </c>
      <c r="L6" s="1716"/>
      <c r="M6" s="1716"/>
      <c r="N6" s="1716"/>
      <c r="O6" s="1717"/>
      <c r="P6" s="521"/>
      <c r="Q6" s="522"/>
      <c r="R6" s="460"/>
      <c r="S6" s="460"/>
      <c r="T6" s="460"/>
      <c r="U6" s="523"/>
      <c r="V6" s="475"/>
    </row>
    <row r="7" spans="1:24" ht="20.100000000000001" customHeight="1" thickTop="1" thickBot="1" x14ac:dyDescent="0.3">
      <c r="A7" s="439"/>
      <c r="B7" s="1781"/>
      <c r="C7" s="1782"/>
      <c r="D7" s="1782"/>
      <c r="E7" s="1782"/>
      <c r="F7" s="1782"/>
      <c r="G7" s="1782"/>
      <c r="H7" s="1782"/>
      <c r="I7" s="1782"/>
      <c r="J7" s="525"/>
      <c r="K7" s="1549" t="s">
        <v>9</v>
      </c>
      <c r="L7" s="1716"/>
      <c r="M7" s="1716"/>
      <c r="N7" s="1716"/>
      <c r="O7" s="1717"/>
      <c r="P7" s="521"/>
      <c r="Q7" s="522"/>
      <c r="R7" s="460"/>
      <c r="S7" s="460"/>
      <c r="T7" s="460"/>
      <c r="U7" s="523"/>
      <c r="V7" s="475"/>
    </row>
    <row r="8" spans="1:24" ht="20.100000000000001" customHeight="1" thickTop="1" thickBot="1" x14ac:dyDescent="0.3">
      <c r="A8" s="439"/>
      <c r="B8" s="463"/>
      <c r="C8" s="463"/>
      <c r="D8" s="463"/>
      <c r="E8" s="463"/>
      <c r="F8" s="463"/>
      <c r="G8" s="463"/>
      <c r="H8" s="463"/>
      <c r="I8" s="511"/>
      <c r="J8" s="526"/>
      <c r="K8" s="1548" t="s">
        <v>10</v>
      </c>
      <c r="L8" s="1716"/>
      <c r="M8" s="1716"/>
      <c r="N8" s="1716"/>
      <c r="O8" s="1717"/>
      <c r="P8" s="527"/>
      <c r="Q8" s="528"/>
      <c r="R8" s="460"/>
      <c r="S8" s="460"/>
      <c r="T8" s="460"/>
      <c r="U8" s="523"/>
      <c r="V8" s="475"/>
    </row>
    <row r="9" spans="1:24" ht="20.100000000000001" customHeight="1" thickTop="1" thickBot="1" x14ac:dyDescent="0.3">
      <c r="A9" s="439"/>
      <c r="B9" s="463"/>
      <c r="C9" s="464"/>
      <c r="D9" s="464"/>
      <c r="E9" s="464"/>
      <c r="F9" s="464"/>
      <c r="G9" s="464"/>
      <c r="H9" s="464"/>
      <c r="I9" s="529"/>
      <c r="J9" s="460"/>
      <c r="K9" s="1548" t="s">
        <v>11</v>
      </c>
      <c r="L9" s="1716"/>
      <c r="M9" s="1716"/>
      <c r="N9" s="1716"/>
      <c r="O9" s="1717"/>
      <c r="P9" s="521"/>
      <c r="Q9" s="522"/>
      <c r="R9" s="460"/>
      <c r="S9" s="460"/>
      <c r="T9" s="460"/>
      <c r="U9" s="523"/>
      <c r="V9" s="475"/>
    </row>
    <row r="10" spans="1:24" ht="20.100000000000001" customHeight="1" thickTop="1" thickBot="1" x14ac:dyDescent="0.3">
      <c r="A10" s="473"/>
      <c r="B10" s="474"/>
      <c r="C10" s="500"/>
      <c r="D10" s="500"/>
      <c r="E10" s="464"/>
      <c r="F10" s="464"/>
      <c r="G10" s="464"/>
      <c r="H10" s="464"/>
      <c r="I10" s="529"/>
      <c r="J10" s="460"/>
      <c r="K10" s="1548" t="s">
        <v>12</v>
      </c>
      <c r="L10" s="1716"/>
      <c r="M10" s="1716"/>
      <c r="N10" s="1716"/>
      <c r="O10" s="1717"/>
      <c r="P10" s="521"/>
      <c r="Q10" s="522"/>
      <c r="R10" s="460"/>
      <c r="S10" s="460"/>
      <c r="T10" s="460"/>
      <c r="U10" s="523"/>
      <c r="V10" s="475"/>
    </row>
    <row r="11" spans="1:24" ht="20.100000000000001" customHeight="1" thickTop="1" thickBot="1" x14ac:dyDescent="0.3">
      <c r="A11" s="460"/>
      <c r="B11" s="460"/>
      <c r="C11" s="460"/>
      <c r="D11" s="460"/>
      <c r="E11" s="460"/>
      <c r="F11" s="464"/>
      <c r="G11" s="464"/>
      <c r="H11" s="464"/>
      <c r="I11" s="529"/>
      <c r="J11" s="460"/>
      <c r="K11" s="1755" t="s">
        <v>13</v>
      </c>
      <c r="L11" s="1756"/>
      <c r="M11" s="1756"/>
      <c r="N11" s="1756"/>
      <c r="O11" s="1757"/>
      <c r="P11" s="521"/>
      <c r="Q11" s="522"/>
      <c r="R11" s="460"/>
      <c r="S11" s="460"/>
      <c r="T11" s="460"/>
      <c r="U11" s="523"/>
      <c r="V11" s="475"/>
    </row>
    <row r="12" spans="1:24" ht="3.75" customHeight="1" thickTop="1" x14ac:dyDescent="0.2">
      <c r="A12" s="460"/>
      <c r="B12" s="460"/>
      <c r="C12" s="460"/>
      <c r="D12" s="460"/>
      <c r="E12" s="460"/>
      <c r="F12" s="464"/>
      <c r="G12" s="464"/>
      <c r="H12" s="464"/>
      <c r="I12" s="529"/>
      <c r="J12" s="460"/>
      <c r="K12" s="297"/>
      <c r="L12" s="351"/>
      <c r="M12" s="351"/>
      <c r="N12" s="351"/>
      <c r="O12" s="351"/>
      <c r="P12" s="365"/>
      <c r="Q12" s="530"/>
      <c r="R12" s="365"/>
      <c r="S12" s="365"/>
      <c r="T12" s="365"/>
      <c r="U12" s="531"/>
      <c r="V12" s="475"/>
    </row>
    <row r="13" spans="1:24" ht="20.100000000000001" customHeight="1" thickBot="1" x14ac:dyDescent="0.4">
      <c r="A13" s="460"/>
      <c r="B13" s="1746" t="str">
        <f>T(Ergebnis!$D$12)</f>
        <v/>
      </c>
      <c r="C13" s="1747"/>
      <c r="D13" s="1747"/>
      <c r="E13" s="1747"/>
      <c r="F13" s="1748"/>
      <c r="G13" s="532"/>
      <c r="H13" s="532"/>
      <c r="I13" s="533"/>
      <c r="J13" s="534"/>
      <c r="K13" s="1583" t="s">
        <v>14</v>
      </c>
      <c r="L13" s="1744"/>
      <c r="M13" s="1744"/>
      <c r="N13" s="1744"/>
      <c r="O13" s="1745"/>
      <c r="P13" s="521"/>
      <c r="Q13" s="535"/>
      <c r="R13" s="460"/>
      <c r="S13" s="460"/>
      <c r="T13" s="460"/>
      <c r="U13" s="460"/>
      <c r="V13" s="475"/>
    </row>
    <row r="14" spans="1:24" ht="21" customHeight="1" thickTop="1" thickBot="1" x14ac:dyDescent="0.3">
      <c r="A14" s="460"/>
      <c r="B14" s="1749" t="str">
        <f>T(Ergebnis!$D$13)</f>
        <v/>
      </c>
      <c r="C14" s="1750"/>
      <c r="D14" s="1750"/>
      <c r="E14" s="1750"/>
      <c r="F14" s="1751"/>
      <c r="G14" s="536"/>
      <c r="H14" s="536"/>
      <c r="I14" s="515"/>
      <c r="J14" s="534"/>
      <c r="K14" s="1592" t="s">
        <v>36</v>
      </c>
      <c r="L14" s="1593"/>
      <c r="M14" s="1593"/>
      <c r="N14" s="1593"/>
      <c r="O14" s="1594"/>
      <c r="P14" s="521"/>
      <c r="Q14" s="535"/>
      <c r="R14" s="537"/>
      <c r="S14" s="460"/>
      <c r="T14" s="538"/>
      <c r="U14" s="460"/>
      <c r="V14" s="475"/>
    </row>
    <row r="15" spans="1:24" ht="27" customHeight="1" thickTop="1" x14ac:dyDescent="0.2">
      <c r="A15" s="460"/>
      <c r="B15" s="539" t="str">
        <f>T(Ergebnis!$D$14)</f>
        <v/>
      </c>
      <c r="C15" s="540"/>
      <c r="D15" s="540"/>
      <c r="E15" s="540"/>
      <c r="F15" s="541"/>
      <c r="G15" s="460"/>
      <c r="H15" s="460"/>
      <c r="I15" s="542"/>
      <c r="J15" s="543"/>
      <c r="K15" s="460"/>
      <c r="L15" s="460"/>
      <c r="M15" s="460"/>
      <c r="N15" s="460"/>
      <c r="O15" s="460"/>
      <c r="P15" s="460"/>
      <c r="Q15" s="460"/>
      <c r="R15" s="460"/>
      <c r="S15" s="460"/>
      <c r="T15" s="538"/>
      <c r="U15" s="460"/>
      <c r="V15" s="475"/>
    </row>
    <row r="16" spans="1:24" ht="8.25" customHeight="1" x14ac:dyDescent="0.2">
      <c r="A16" s="460"/>
      <c r="B16" s="460"/>
      <c r="C16" s="460"/>
      <c r="D16" s="460"/>
      <c r="E16" s="460"/>
      <c r="F16" s="431"/>
      <c r="G16" s="431"/>
      <c r="H16" s="431"/>
      <c r="I16" s="431"/>
      <c r="J16" s="431"/>
      <c r="K16" s="504"/>
      <c r="L16" s="504"/>
      <c r="M16" s="504"/>
      <c r="N16" s="504"/>
      <c r="O16" s="431"/>
      <c r="P16" s="431"/>
      <c r="Q16" s="431"/>
      <c r="R16" s="537"/>
      <c r="S16" s="460"/>
      <c r="T16" s="538"/>
      <c r="U16" s="460"/>
      <c r="V16" s="475"/>
    </row>
    <row r="17" spans="1:27" ht="20.100000000000001" customHeight="1" thickBot="1" x14ac:dyDescent="0.25">
      <c r="A17" s="431"/>
      <c r="B17" s="544" t="s">
        <v>268</v>
      </c>
      <c r="C17" s="431"/>
      <c r="D17" s="431"/>
      <c r="E17" s="431"/>
      <c r="F17" s="431"/>
      <c r="G17" s="431"/>
      <c r="H17" s="431"/>
      <c r="I17" s="431"/>
      <c r="J17" s="431"/>
      <c r="K17" s="1758" t="s">
        <v>269</v>
      </c>
      <c r="L17" s="1759"/>
      <c r="M17" s="1759"/>
      <c r="N17" s="1760"/>
      <c r="O17" s="545"/>
      <c r="P17" s="431"/>
      <c r="Q17" s="431"/>
      <c r="R17" s="537"/>
      <c r="S17" s="460"/>
      <c r="T17" s="538"/>
      <c r="U17" s="460"/>
      <c r="V17" s="475"/>
    </row>
    <row r="18" spans="1:27" ht="15.75" customHeight="1" thickBot="1" x14ac:dyDescent="0.25">
      <c r="A18" s="431"/>
      <c r="B18" s="431"/>
      <c r="C18" s="431"/>
      <c r="D18" s="431"/>
      <c r="E18" s="431"/>
      <c r="F18" s="431"/>
      <c r="G18" s="431"/>
      <c r="H18" s="431"/>
      <c r="I18" s="431"/>
      <c r="J18" s="431"/>
      <c r="K18" s="1761" t="s">
        <v>428</v>
      </c>
      <c r="L18" s="1762"/>
      <c r="M18" s="1762"/>
      <c r="N18" s="1763"/>
      <c r="O18" s="545"/>
      <c r="P18" s="431"/>
      <c r="Q18" s="431"/>
      <c r="R18" s="537"/>
      <c r="S18" s="460"/>
      <c r="T18" s="460"/>
      <c r="U18" s="460"/>
      <c r="V18" s="475"/>
    </row>
    <row r="19" spans="1:27" ht="18" customHeight="1" thickBot="1" x14ac:dyDescent="0.25">
      <c r="A19" s="431"/>
      <c r="B19" s="546" t="str">
        <f>IF(AND(SUM(K36+M36+O36)=0,SUM(K85+M85+O85)=0), "Achtung! Sie haben noch keine Daten eingetragen!","")</f>
        <v>Achtung! Sie haben noch keine Daten eingetragen!</v>
      </c>
      <c r="C19" s="431"/>
      <c r="D19" s="431"/>
      <c r="E19" s="431"/>
      <c r="F19" s="431"/>
      <c r="G19" s="431"/>
      <c r="H19" s="431"/>
      <c r="I19" s="431"/>
      <c r="J19" s="431"/>
      <c r="K19" s="1761" t="s">
        <v>273</v>
      </c>
      <c r="L19" s="1762"/>
      <c r="M19" s="1762"/>
      <c r="N19" s="1763"/>
      <c r="O19" s="545"/>
      <c r="P19" s="431"/>
      <c r="Q19" s="431"/>
      <c r="R19" s="537"/>
      <c r="S19" s="460"/>
      <c r="T19" s="460"/>
      <c r="U19" s="460"/>
      <c r="V19" s="475"/>
    </row>
    <row r="20" spans="1:27" ht="25.5" customHeight="1" x14ac:dyDescent="0.2">
      <c r="A20" s="431"/>
      <c r="B20" s="547" t="str">
        <f>IF(AND(Ergebnis!G16&gt;10,Ergebnis!G16&lt;17,SUM(K36+M36+O36)=0),"ACHTUNG! Kalkulationstabellen für Einzelunternehmen und Personengesellschaften nutzen!",IF(AND(Ergebnis!G16&gt;16,Ergebnis!G16&lt;67,SUM(K85+M85+O85)=0),"ACHTUNG: Kalkulationstabelle 'Arbeitskräfte' für juristische Personen nutzen!",""))</f>
        <v/>
      </c>
      <c r="C20" s="460"/>
      <c r="D20" s="460"/>
      <c r="E20" s="460"/>
      <c r="F20" s="460"/>
      <c r="G20" s="460"/>
      <c r="H20" s="460"/>
      <c r="I20" s="460"/>
      <c r="J20" s="460"/>
      <c r="K20" s="460"/>
      <c r="L20" s="460"/>
      <c r="M20" s="460"/>
      <c r="N20" s="460"/>
      <c r="O20" s="460"/>
      <c r="P20" s="460"/>
      <c r="Q20" s="548"/>
      <c r="R20" s="537"/>
      <c r="S20" s="460"/>
      <c r="T20" s="460"/>
      <c r="U20" s="460"/>
      <c r="V20" s="475"/>
    </row>
    <row r="21" spans="1:27" ht="123.75" customHeight="1" x14ac:dyDescent="0.2">
      <c r="A21" s="431"/>
      <c r="B21" s="1816" t="s">
        <v>448</v>
      </c>
      <c r="C21" s="1817"/>
      <c r="D21" s="1817"/>
      <c r="E21" s="1817"/>
      <c r="F21" s="1817"/>
      <c r="G21" s="1817"/>
      <c r="H21" s="1817"/>
      <c r="I21" s="1817"/>
      <c r="J21" s="1817"/>
      <c r="K21" s="1817"/>
      <c r="L21" s="1817"/>
      <c r="M21" s="1817"/>
      <c r="N21" s="1817"/>
      <c r="O21" s="1818"/>
      <c r="P21" s="537"/>
      <c r="Q21" s="548"/>
      <c r="R21" s="537"/>
      <c r="S21" s="460"/>
      <c r="T21" s="460"/>
      <c r="U21" s="460"/>
      <c r="V21" s="475"/>
    </row>
    <row r="22" spans="1:27" ht="24" customHeight="1" x14ac:dyDescent="0.3">
      <c r="A22" s="431"/>
      <c r="B22" s="1790" t="s">
        <v>62</v>
      </c>
      <c r="C22" s="1791"/>
      <c r="D22" s="1791"/>
      <c r="E22" s="1791"/>
      <c r="F22" s="1791"/>
      <c r="G22" s="1791"/>
      <c r="H22" s="1791"/>
      <c r="I22" s="1792"/>
      <c r="J22" s="1792"/>
      <c r="K22" s="1792"/>
      <c r="L22" s="1792"/>
      <c r="M22" s="1792"/>
      <c r="N22" s="1793"/>
      <c r="O22" s="1794"/>
      <c r="P22" s="549"/>
      <c r="Q22" s="550"/>
      <c r="Y22" s="551"/>
      <c r="Z22" s="551"/>
      <c r="AA22" s="551"/>
    </row>
    <row r="23" spans="1:27" s="556" customFormat="1" ht="18" customHeight="1" x14ac:dyDescent="0.2">
      <c r="A23" s="552"/>
      <c r="B23" s="538"/>
      <c r="C23" s="538"/>
      <c r="D23" s="553" t="s">
        <v>270</v>
      </c>
      <c r="E23" s="554" t="s">
        <v>271</v>
      </c>
      <c r="F23" s="554"/>
      <c r="G23" s="554"/>
      <c r="H23" s="554"/>
      <c r="I23" s="554"/>
      <c r="J23" s="554"/>
      <c r="K23" s="554"/>
      <c r="L23" s="554"/>
      <c r="M23" s="554"/>
      <c r="N23" s="554"/>
      <c r="O23" s="538"/>
      <c r="P23" s="538"/>
      <c r="Q23" s="538"/>
      <c r="R23" s="538"/>
      <c r="S23" s="538"/>
      <c r="T23" s="538"/>
      <c r="U23" s="538"/>
      <c r="V23" s="538"/>
      <c r="W23" s="538"/>
      <c r="X23" s="538"/>
      <c r="Y23" s="555"/>
      <c r="Z23" s="555"/>
      <c r="AA23" s="555"/>
    </row>
    <row r="24" spans="1:27" s="556" customFormat="1" ht="18.75" customHeight="1" thickBot="1" x14ac:dyDescent="0.25">
      <c r="A24" s="552"/>
      <c r="B24" s="538"/>
      <c r="C24" s="538"/>
      <c r="D24" s="554"/>
      <c r="E24" s="557" t="s">
        <v>272</v>
      </c>
      <c r="F24" s="557"/>
      <c r="G24" s="557"/>
      <c r="H24" s="557"/>
      <c r="I24" s="557"/>
      <c r="J24" s="557"/>
      <c r="K24" s="557"/>
      <c r="L24" s="557"/>
      <c r="M24" s="557"/>
      <c r="N24" s="557"/>
      <c r="O24" s="538"/>
      <c r="P24" s="538"/>
      <c r="Q24" s="538"/>
      <c r="R24" s="538"/>
      <c r="S24" s="538"/>
      <c r="T24" s="538"/>
      <c r="U24" s="538"/>
      <c r="V24" s="538"/>
      <c r="W24" s="538"/>
      <c r="X24" s="538"/>
      <c r="Y24" s="555"/>
      <c r="Z24" s="555"/>
      <c r="AA24" s="555"/>
    </row>
    <row r="25" spans="1:27" ht="15.95" customHeight="1" x14ac:dyDescent="0.25">
      <c r="A25" s="558"/>
      <c r="B25" s="1833" t="s">
        <v>131</v>
      </c>
      <c r="C25" s="1834"/>
      <c r="D25" s="1835"/>
      <c r="E25" s="1795" t="s">
        <v>437</v>
      </c>
      <c r="F25" s="1764" t="s">
        <v>63</v>
      </c>
      <c r="G25" s="1765"/>
      <c r="H25" s="1764" t="s">
        <v>64</v>
      </c>
      <c r="I25" s="1765"/>
      <c r="J25" s="1764" t="s">
        <v>65</v>
      </c>
      <c r="K25" s="1765"/>
      <c r="L25" s="1764" t="s">
        <v>66</v>
      </c>
      <c r="M25" s="1765"/>
      <c r="N25" s="1764" t="s">
        <v>67</v>
      </c>
      <c r="O25" s="1819"/>
      <c r="P25" s="545"/>
      <c r="Q25" s="548"/>
    </row>
    <row r="26" spans="1:27" ht="15.95" customHeight="1" thickBot="1" x14ac:dyDescent="0.25">
      <c r="A26" s="545"/>
      <c r="B26" s="559"/>
      <c r="C26" s="560"/>
      <c r="D26" s="561"/>
      <c r="E26" s="1796"/>
      <c r="F26" s="562" t="s">
        <v>68</v>
      </c>
      <c r="G26" s="563" t="s">
        <v>69</v>
      </c>
      <c r="H26" s="564" t="s">
        <v>68</v>
      </c>
      <c r="I26" s="562" t="s">
        <v>69</v>
      </c>
      <c r="J26" s="562" t="s">
        <v>68</v>
      </c>
      <c r="K26" s="563" t="s">
        <v>69</v>
      </c>
      <c r="L26" s="564" t="s">
        <v>68</v>
      </c>
      <c r="M26" s="562" t="s">
        <v>69</v>
      </c>
      <c r="N26" s="565" t="s">
        <v>68</v>
      </c>
      <c r="O26" s="566" t="s">
        <v>69</v>
      </c>
      <c r="P26" s="545"/>
      <c r="Q26" s="548"/>
    </row>
    <row r="27" spans="1:27" ht="21" customHeight="1" thickBot="1" x14ac:dyDescent="0.25">
      <c r="A27" s="567"/>
      <c r="B27" s="568" t="s">
        <v>70</v>
      </c>
      <c r="C27" s="569"/>
      <c r="D27" s="569"/>
      <c r="E27" s="570"/>
      <c r="F27" s="571">
        <v>1</v>
      </c>
      <c r="G27" s="572"/>
      <c r="H27" s="571">
        <v>1</v>
      </c>
      <c r="I27" s="572"/>
      <c r="J27" s="571">
        <v>1</v>
      </c>
      <c r="K27" s="572"/>
      <c r="L27" s="571">
        <v>1</v>
      </c>
      <c r="M27" s="572"/>
      <c r="N27" s="571">
        <v>1</v>
      </c>
      <c r="O27" s="572"/>
      <c r="P27" s="545"/>
      <c r="Q27" s="548"/>
    </row>
    <row r="28" spans="1:27" ht="21" customHeight="1" thickBot="1" x14ac:dyDescent="0.25">
      <c r="A28" s="567"/>
      <c r="B28" s="573" t="s">
        <v>71</v>
      </c>
      <c r="C28" s="574"/>
      <c r="D28" s="574"/>
      <c r="E28" s="575"/>
      <c r="F28" s="576"/>
      <c r="G28" s="577"/>
      <c r="H28" s="578"/>
      <c r="I28" s="577"/>
      <c r="J28" s="576"/>
      <c r="K28" s="577"/>
      <c r="L28" s="578"/>
      <c r="M28" s="577"/>
      <c r="N28" s="578"/>
      <c r="O28" s="579"/>
      <c r="P28" s="545"/>
      <c r="Q28" s="548"/>
    </row>
    <row r="29" spans="1:27" ht="21" customHeight="1" thickBot="1" x14ac:dyDescent="0.25">
      <c r="A29" s="567"/>
      <c r="B29" s="573" t="s">
        <v>72</v>
      </c>
      <c r="C29" s="574"/>
      <c r="D29" s="574"/>
      <c r="E29" s="575"/>
      <c r="F29" s="580"/>
      <c r="G29" s="581">
        <f>F29*0.7</f>
        <v>0</v>
      </c>
      <c r="H29" s="580"/>
      <c r="I29" s="581">
        <f>H29*0.7</f>
        <v>0</v>
      </c>
      <c r="J29" s="580"/>
      <c r="K29" s="581">
        <f>J29*0.7</f>
        <v>0</v>
      </c>
      <c r="L29" s="580"/>
      <c r="M29" s="581">
        <f>L29*0.7</f>
        <v>0</v>
      </c>
      <c r="N29" s="580"/>
      <c r="O29" s="582">
        <f>N29*0.7</f>
        <v>0</v>
      </c>
      <c r="P29" s="545"/>
      <c r="Q29" s="583"/>
    </row>
    <row r="30" spans="1:27" ht="21" customHeight="1" thickBot="1" x14ac:dyDescent="0.25">
      <c r="A30" s="567"/>
      <c r="B30" s="584" t="s">
        <v>73</v>
      </c>
      <c r="C30" s="585"/>
      <c r="D30" s="586"/>
      <c r="E30" s="587"/>
      <c r="F30" s="588">
        <f>SUM(F27:F29)</f>
        <v>1</v>
      </c>
      <c r="G30" s="589">
        <f>SUM(G27:G29)</f>
        <v>0</v>
      </c>
      <c r="H30" s="589">
        <f>SUM(H27:H29)</f>
        <v>1</v>
      </c>
      <c r="I30" s="589">
        <f>SUM(I27:I29)</f>
        <v>0</v>
      </c>
      <c r="J30" s="588">
        <f t="shared" ref="J30:O30" si="0">SUM(J27:J29)</f>
        <v>1</v>
      </c>
      <c r="K30" s="589">
        <f t="shared" si="0"/>
        <v>0</v>
      </c>
      <c r="L30" s="589">
        <f t="shared" si="0"/>
        <v>1</v>
      </c>
      <c r="M30" s="589">
        <f t="shared" si="0"/>
        <v>0</v>
      </c>
      <c r="N30" s="589">
        <f t="shared" si="0"/>
        <v>1</v>
      </c>
      <c r="O30" s="590">
        <f t="shared" si="0"/>
        <v>0</v>
      </c>
      <c r="P30" s="591"/>
      <c r="Q30" s="548"/>
    </row>
    <row r="31" spans="1:27" ht="21" customHeight="1" x14ac:dyDescent="0.2">
      <c r="A31" s="567"/>
      <c r="B31" s="592" t="s">
        <v>74</v>
      </c>
      <c r="C31" s="593"/>
      <c r="D31" s="593"/>
      <c r="E31" s="594"/>
      <c r="F31" s="595"/>
      <c r="G31" s="596"/>
      <c r="H31" s="596"/>
      <c r="I31" s="596"/>
      <c r="J31" s="595"/>
      <c r="K31" s="596"/>
      <c r="L31" s="596"/>
      <c r="M31" s="596"/>
      <c r="N31" s="596"/>
      <c r="O31" s="597"/>
      <c r="P31" s="598"/>
      <c r="Q31" s="548"/>
    </row>
    <row r="32" spans="1:27" ht="21" customHeight="1" thickBot="1" x14ac:dyDescent="0.25">
      <c r="A32" s="567"/>
      <c r="B32" s="599" t="s">
        <v>75</v>
      </c>
      <c r="C32" s="600"/>
      <c r="D32" s="601"/>
      <c r="E32" s="587"/>
      <c r="F32" s="602"/>
      <c r="G32" s="603"/>
      <c r="H32" s="603"/>
      <c r="I32" s="603"/>
      <c r="J32" s="602"/>
      <c r="K32" s="603"/>
      <c r="L32" s="603"/>
      <c r="M32" s="603"/>
      <c r="N32" s="603"/>
      <c r="O32" s="604"/>
      <c r="P32" s="545"/>
      <c r="Q32" s="548"/>
      <c r="R32" s="536"/>
      <c r="S32" s="605"/>
      <c r="T32" s="536"/>
      <c r="U32" s="536"/>
      <c r="V32" s="536"/>
    </row>
    <row r="33" spans="1:24" ht="21" customHeight="1" thickBot="1" x14ac:dyDescent="0.25">
      <c r="A33" s="567"/>
      <c r="B33" s="606" t="s">
        <v>76</v>
      </c>
      <c r="C33" s="600"/>
      <c r="D33" s="601"/>
      <c r="E33" s="587"/>
      <c r="F33" s="607"/>
      <c r="G33" s="608">
        <f>F33*0.7</f>
        <v>0</v>
      </c>
      <c r="H33" s="607"/>
      <c r="I33" s="608">
        <f>H33*0.7</f>
        <v>0</v>
      </c>
      <c r="J33" s="607"/>
      <c r="K33" s="608">
        <f>J33*0.7</f>
        <v>0</v>
      </c>
      <c r="L33" s="607"/>
      <c r="M33" s="608">
        <f>L33*0.7</f>
        <v>0</v>
      </c>
      <c r="N33" s="607"/>
      <c r="O33" s="609">
        <f>N33*0.7</f>
        <v>0</v>
      </c>
      <c r="P33" s="545"/>
      <c r="Q33" s="548"/>
    </row>
    <row r="34" spans="1:24" ht="21" customHeight="1" thickBot="1" x14ac:dyDescent="0.25">
      <c r="A34" s="567"/>
      <c r="B34" s="599" t="s">
        <v>77</v>
      </c>
      <c r="C34" s="600"/>
      <c r="D34" s="601"/>
      <c r="E34" s="587"/>
      <c r="F34" s="610"/>
      <c r="G34" s="611"/>
      <c r="H34" s="611"/>
      <c r="I34" s="611"/>
      <c r="J34" s="610"/>
      <c r="K34" s="611"/>
      <c r="L34" s="611"/>
      <c r="M34" s="611"/>
      <c r="N34" s="611"/>
      <c r="O34" s="612"/>
      <c r="P34" s="545"/>
      <c r="Q34" s="548"/>
    </row>
    <row r="35" spans="1:24" ht="21" customHeight="1" x14ac:dyDescent="0.2">
      <c r="A35" s="567"/>
      <c r="B35" s="613" t="s">
        <v>78</v>
      </c>
      <c r="C35" s="585"/>
      <c r="D35" s="586"/>
      <c r="E35" s="587"/>
      <c r="F35" s="614">
        <f>SUM(F32:F34)</f>
        <v>0</v>
      </c>
      <c r="G35" s="615">
        <f>SUM(G32:G34)</f>
        <v>0</v>
      </c>
      <c r="H35" s="615">
        <f>SUM(H32:H34)</f>
        <v>0</v>
      </c>
      <c r="I35" s="615">
        <f>SUM(I32:I34)</f>
        <v>0</v>
      </c>
      <c r="J35" s="614">
        <f t="shared" ref="J35:O35" si="1">SUM(J32:J34)</f>
        <v>0</v>
      </c>
      <c r="K35" s="615">
        <f t="shared" si="1"/>
        <v>0</v>
      </c>
      <c r="L35" s="615">
        <f t="shared" si="1"/>
        <v>0</v>
      </c>
      <c r="M35" s="615">
        <f t="shared" si="1"/>
        <v>0</v>
      </c>
      <c r="N35" s="615">
        <f t="shared" si="1"/>
        <v>0</v>
      </c>
      <c r="O35" s="616">
        <f t="shared" si="1"/>
        <v>0</v>
      </c>
      <c r="P35" s="591"/>
      <c r="Q35" s="548"/>
    </row>
    <row r="36" spans="1:24" ht="21" customHeight="1" thickBot="1" x14ac:dyDescent="0.3">
      <c r="A36" s="567"/>
      <c r="B36" s="617" t="s">
        <v>404</v>
      </c>
      <c r="C36" s="618"/>
      <c r="D36" s="619"/>
      <c r="E36" s="620"/>
      <c r="F36" s="621">
        <f t="shared" ref="F36:O36" si="2">F30+F35</f>
        <v>1</v>
      </c>
      <c r="G36" s="622">
        <f t="shared" si="2"/>
        <v>0</v>
      </c>
      <c r="H36" s="622">
        <f t="shared" si="2"/>
        <v>1</v>
      </c>
      <c r="I36" s="622">
        <f t="shared" si="2"/>
        <v>0</v>
      </c>
      <c r="J36" s="621">
        <f t="shared" si="2"/>
        <v>1</v>
      </c>
      <c r="K36" s="622">
        <f t="shared" si="2"/>
        <v>0</v>
      </c>
      <c r="L36" s="622">
        <f t="shared" si="2"/>
        <v>1</v>
      </c>
      <c r="M36" s="622">
        <f t="shared" si="2"/>
        <v>0</v>
      </c>
      <c r="N36" s="622">
        <f t="shared" si="2"/>
        <v>1</v>
      </c>
      <c r="O36" s="623">
        <f t="shared" si="2"/>
        <v>0</v>
      </c>
      <c r="P36" s="624"/>
      <c r="Q36" s="548"/>
    </row>
    <row r="37" spans="1:24" ht="21" customHeight="1" thickBot="1" x14ac:dyDescent="0.3">
      <c r="A37" s="567"/>
      <c r="B37" s="625" t="s">
        <v>403</v>
      </c>
      <c r="C37" s="626"/>
      <c r="D37" s="627"/>
      <c r="E37" s="628"/>
      <c r="F37" s="629">
        <f t="shared" ref="F37:O37" si="3">F30+F32+F33</f>
        <v>1</v>
      </c>
      <c r="G37" s="630">
        <f t="shared" si="3"/>
        <v>0</v>
      </c>
      <c r="H37" s="631">
        <f t="shared" si="3"/>
        <v>1</v>
      </c>
      <c r="I37" s="630">
        <f t="shared" si="3"/>
        <v>0</v>
      </c>
      <c r="J37" s="629">
        <f t="shared" si="3"/>
        <v>1</v>
      </c>
      <c r="K37" s="630">
        <f t="shared" si="3"/>
        <v>0</v>
      </c>
      <c r="L37" s="631">
        <f t="shared" si="3"/>
        <v>1</v>
      </c>
      <c r="M37" s="630">
        <f t="shared" si="3"/>
        <v>0</v>
      </c>
      <c r="N37" s="631">
        <f t="shared" si="3"/>
        <v>1</v>
      </c>
      <c r="O37" s="632">
        <f t="shared" si="3"/>
        <v>0</v>
      </c>
      <c r="P37" s="633"/>
      <c r="Q37" s="634"/>
    </row>
    <row r="38" spans="1:24" ht="21" customHeight="1" x14ac:dyDescent="0.2">
      <c r="A38" s="567"/>
      <c r="B38" s="1820" t="s">
        <v>79</v>
      </c>
      <c r="C38" s="1821"/>
      <c r="D38" s="1822"/>
      <c r="E38" s="635" t="s">
        <v>80</v>
      </c>
      <c r="F38" s="636" t="s">
        <v>43</v>
      </c>
      <c r="G38" s="637"/>
      <c r="H38" s="636" t="s">
        <v>43</v>
      </c>
      <c r="I38" s="637"/>
      <c r="J38" s="638" t="s">
        <v>43</v>
      </c>
      <c r="K38" s="637"/>
      <c r="L38" s="638" t="s">
        <v>43</v>
      </c>
      <c r="M38" s="637"/>
      <c r="N38" s="638" t="s">
        <v>43</v>
      </c>
      <c r="O38" s="637"/>
      <c r="P38" s="639"/>
      <c r="Q38" s="634"/>
    </row>
    <row r="39" spans="1:24" ht="21" customHeight="1" thickBot="1" x14ac:dyDescent="0.25">
      <c r="A39" s="567"/>
      <c r="B39" s="1830" t="s">
        <v>81</v>
      </c>
      <c r="C39" s="1831"/>
      <c r="D39" s="1832"/>
      <c r="E39" s="635" t="s">
        <v>80</v>
      </c>
      <c r="F39" s="640" t="s">
        <v>43</v>
      </c>
      <c r="G39" s="641"/>
      <c r="H39" s="640" t="s">
        <v>43</v>
      </c>
      <c r="I39" s="641"/>
      <c r="J39" s="642" t="s">
        <v>43</v>
      </c>
      <c r="K39" s="641"/>
      <c r="L39" s="642" t="s">
        <v>43</v>
      </c>
      <c r="M39" s="641"/>
      <c r="N39" s="642" t="s">
        <v>43</v>
      </c>
      <c r="O39" s="641"/>
      <c r="P39" s="545"/>
      <c r="Q39" s="548"/>
    </row>
    <row r="40" spans="1:24" ht="21" customHeight="1" x14ac:dyDescent="0.2">
      <c r="A40" s="567"/>
      <c r="B40" s="1809" t="s">
        <v>82</v>
      </c>
      <c r="C40" s="1810"/>
      <c r="D40" s="1811"/>
      <c r="E40" s="643" t="s">
        <v>83</v>
      </c>
      <c r="F40" s="644" t="s">
        <v>43</v>
      </c>
      <c r="G40" s="645">
        <f>G61</f>
        <v>0</v>
      </c>
      <c r="H40" s="646" t="s">
        <v>43</v>
      </c>
      <c r="I40" s="645">
        <f>E61</f>
        <v>0</v>
      </c>
      <c r="J40" s="647" t="s">
        <v>43</v>
      </c>
      <c r="K40" s="645">
        <f>K61</f>
        <v>0</v>
      </c>
      <c r="L40" s="648" t="s">
        <v>43</v>
      </c>
      <c r="M40" s="645">
        <f>M61</f>
        <v>0</v>
      </c>
      <c r="N40" s="648" t="s">
        <v>43</v>
      </c>
      <c r="O40" s="649">
        <f>O61</f>
        <v>0</v>
      </c>
      <c r="P40" s="343"/>
      <c r="Q40" s="650"/>
    </row>
    <row r="41" spans="1:24" s="301" customFormat="1" ht="21" customHeight="1" thickBot="1" x14ac:dyDescent="0.25">
      <c r="A41" s="567"/>
      <c r="B41" s="651" t="s">
        <v>84</v>
      </c>
      <c r="C41" s="652"/>
      <c r="D41" s="653"/>
      <c r="E41" s="654" t="s">
        <v>83</v>
      </c>
      <c r="F41" s="655" t="s">
        <v>43</v>
      </c>
      <c r="G41" s="656">
        <f>(G27*G38)+((G28+G29-G31)*G39)+G40</f>
        <v>0</v>
      </c>
      <c r="H41" s="657" t="s">
        <v>43</v>
      </c>
      <c r="I41" s="656">
        <f>(I27*I38)+((I28+I29-I31)*I39)+I40</f>
        <v>0</v>
      </c>
      <c r="J41" s="658" t="s">
        <v>43</v>
      </c>
      <c r="K41" s="656">
        <f>(K27*K38)+((K28+K29-K31)*K39)+K40</f>
        <v>0</v>
      </c>
      <c r="L41" s="659" t="s">
        <v>43</v>
      </c>
      <c r="M41" s="656">
        <f>(M27*M38)+((M28+M29-M31)*M39)+M40</f>
        <v>0</v>
      </c>
      <c r="N41" s="659" t="s">
        <v>43</v>
      </c>
      <c r="O41" s="660">
        <f>(O27*O38)+((O28+O29-O31)*O39)+O40</f>
        <v>0</v>
      </c>
      <c r="P41" s="300"/>
      <c r="Q41" s="650"/>
      <c r="R41" s="300"/>
      <c r="S41" s="300"/>
      <c r="T41" s="300"/>
      <c r="U41" s="300"/>
      <c r="V41" s="300"/>
      <c r="W41" s="300"/>
      <c r="X41" s="300"/>
    </row>
    <row r="42" spans="1:24" ht="14.45" customHeight="1" x14ac:dyDescent="0.2">
      <c r="A42" s="567"/>
      <c r="B42" s="1812" t="s">
        <v>266</v>
      </c>
      <c r="C42" s="1813"/>
      <c r="D42" s="1814"/>
      <c r="E42" s="1814"/>
      <c r="F42" s="1814"/>
      <c r="G42" s="1814"/>
      <c r="H42" s="1814"/>
      <c r="I42" s="1815"/>
      <c r="J42" s="1815"/>
      <c r="K42" s="661"/>
      <c r="L42" s="661"/>
      <c r="M42" s="1823"/>
      <c r="N42" s="1824"/>
      <c r="O42" s="1825"/>
      <c r="P42" s="662"/>
      <c r="Q42" s="663"/>
    </row>
    <row r="43" spans="1:24" ht="14.45" hidden="1" customHeight="1" x14ac:dyDescent="0.2">
      <c r="A43" s="567"/>
      <c r="B43" s="664"/>
      <c r="C43" s="665"/>
      <c r="D43" s="665"/>
      <c r="E43" s="665"/>
      <c r="F43" s="665"/>
      <c r="G43" s="665"/>
      <c r="H43" s="665"/>
      <c r="I43" s="666"/>
      <c r="J43" s="666"/>
      <c r="K43" s="667"/>
      <c r="L43" s="667"/>
      <c r="M43" s="668"/>
      <c r="N43" s="669"/>
      <c r="O43" s="669"/>
      <c r="P43" s="670"/>
      <c r="Q43" s="670"/>
    </row>
    <row r="44" spans="1:24" ht="6" customHeight="1" x14ac:dyDescent="0.2">
      <c r="A44" s="567"/>
      <c r="B44" s="664"/>
      <c r="C44" s="665"/>
      <c r="D44" s="665"/>
      <c r="E44" s="665"/>
      <c r="F44" s="665"/>
      <c r="G44" s="665"/>
      <c r="H44" s="665"/>
      <c r="I44" s="666"/>
      <c r="J44" s="666"/>
      <c r="K44" s="667"/>
      <c r="L44" s="667"/>
      <c r="M44" s="668"/>
      <c r="N44" s="669"/>
      <c r="O44" s="536"/>
      <c r="P44" s="536"/>
      <c r="Q44" s="536"/>
    </row>
    <row r="45" spans="1:24" ht="30" customHeight="1" x14ac:dyDescent="0.2">
      <c r="A45" s="567"/>
      <c r="B45" s="1766" t="str">
        <f>IF(AND(Ergebnis!G16&gt;10,Ergebnis!G16&lt;17,SUM(K38+M38+O38)=0),"ACHTUNG! Grundlohn für den Betriebsleiter fehlt!","")</f>
        <v/>
      </c>
      <c r="C45" s="1766"/>
      <c r="D45" s="1767"/>
      <c r="E45" s="1768" t="s">
        <v>429</v>
      </c>
      <c r="F45" s="1769"/>
      <c r="G45" s="1769"/>
      <c r="H45" s="1769"/>
      <c r="I45" s="1769"/>
      <c r="J45" s="1769"/>
      <c r="K45" s="1769"/>
      <c r="L45" s="1769"/>
      <c r="M45" s="1769"/>
      <c r="N45" s="1769"/>
      <c r="O45" s="1769"/>
      <c r="P45" s="431"/>
      <c r="Q45" s="431"/>
    </row>
    <row r="46" spans="1:24" ht="6.75" customHeight="1" x14ac:dyDescent="0.2">
      <c r="A46" s="671"/>
      <c r="B46" s="665"/>
      <c r="C46" s="665"/>
      <c r="D46" s="665"/>
      <c r="E46" s="665"/>
      <c r="F46" s="665"/>
      <c r="G46" s="665"/>
      <c r="H46" s="665"/>
      <c r="I46" s="666"/>
      <c r="J46" s="672"/>
      <c r="K46" s="673"/>
      <c r="L46" s="673"/>
      <c r="M46" s="673"/>
      <c r="N46" s="674"/>
      <c r="O46" s="675"/>
      <c r="P46" s="431"/>
      <c r="Q46" s="548"/>
    </row>
    <row r="47" spans="1:24" ht="15.95" customHeight="1" thickBot="1" x14ac:dyDescent="0.3">
      <c r="A47" s="676"/>
      <c r="B47" s="1826" t="s">
        <v>440</v>
      </c>
      <c r="C47" s="1827"/>
      <c r="D47" s="1827"/>
      <c r="E47" s="1827"/>
      <c r="F47" s="1827"/>
      <c r="G47" s="1827"/>
      <c r="H47" s="1827"/>
      <c r="I47" s="1828"/>
      <c r="J47" s="1828"/>
      <c r="K47" s="1828"/>
      <c r="L47" s="1828"/>
      <c r="M47" s="1828"/>
      <c r="N47" s="1828"/>
      <c r="O47" s="1829"/>
      <c r="P47" s="431"/>
      <c r="Q47" s="548"/>
    </row>
    <row r="48" spans="1:24" ht="18.600000000000001" customHeight="1" x14ac:dyDescent="0.2">
      <c r="A48" s="545"/>
      <c r="B48" s="1807" t="s">
        <v>438</v>
      </c>
      <c r="C48" s="677"/>
      <c r="D48" s="677"/>
      <c r="E48" s="678"/>
      <c r="F48" s="1787" t="s">
        <v>85</v>
      </c>
      <c r="G48" s="1788"/>
      <c r="H48" s="1788"/>
      <c r="I48" s="1788"/>
      <c r="J48" s="1788"/>
      <c r="K48" s="1788"/>
      <c r="L48" s="1788"/>
      <c r="M48" s="1788"/>
      <c r="N48" s="1788"/>
      <c r="O48" s="1789"/>
      <c r="P48" s="567"/>
      <c r="Q48" s="431"/>
      <c r="X48" s="432"/>
    </row>
    <row r="49" spans="1:24" ht="27" x14ac:dyDescent="0.2">
      <c r="A49" s="567"/>
      <c r="B49" s="1808"/>
      <c r="C49" s="679"/>
      <c r="D49" s="680"/>
      <c r="E49" s="681" t="s">
        <v>437</v>
      </c>
      <c r="F49" s="682" t="s">
        <v>86</v>
      </c>
      <c r="G49" s="683" t="s">
        <v>87</v>
      </c>
      <c r="H49" s="684" t="s">
        <v>88</v>
      </c>
      <c r="I49" s="684" t="s">
        <v>89</v>
      </c>
      <c r="J49" s="685" t="s">
        <v>422</v>
      </c>
      <c r="K49" s="685" t="s">
        <v>299</v>
      </c>
      <c r="L49" s="685" t="s">
        <v>449</v>
      </c>
      <c r="M49" s="685" t="s">
        <v>450</v>
      </c>
      <c r="N49" s="685" t="s">
        <v>447</v>
      </c>
      <c r="O49" s="686" t="s">
        <v>472</v>
      </c>
      <c r="P49" s="687"/>
      <c r="Q49" s="431"/>
      <c r="X49" s="432"/>
    </row>
    <row r="50" spans="1:24" x14ac:dyDescent="0.2">
      <c r="A50" s="567"/>
      <c r="B50" s="688"/>
      <c r="C50" s="679"/>
      <c r="D50" s="680"/>
      <c r="E50" s="689"/>
      <c r="F50" s="684">
        <v>1</v>
      </c>
      <c r="G50" s="690">
        <v>2</v>
      </c>
      <c r="H50" s="690">
        <v>3</v>
      </c>
      <c r="I50" s="690">
        <v>4</v>
      </c>
      <c r="J50" s="691">
        <v>5</v>
      </c>
      <c r="K50" s="691">
        <v>6</v>
      </c>
      <c r="L50" s="692">
        <v>7</v>
      </c>
      <c r="M50" s="691">
        <v>8</v>
      </c>
      <c r="N50" s="691">
        <v>9</v>
      </c>
      <c r="O50" s="693">
        <v>10</v>
      </c>
      <c r="P50" s="687"/>
      <c r="Q50" s="431"/>
      <c r="X50" s="432"/>
    </row>
    <row r="51" spans="1:24" s="438" customFormat="1" ht="17.100000000000001" customHeight="1" x14ac:dyDescent="0.2">
      <c r="A51" s="487"/>
      <c r="B51" s="1839" t="s">
        <v>90</v>
      </c>
      <c r="C51" s="1840"/>
      <c r="D51" s="1841"/>
      <c r="E51" s="694" t="s">
        <v>80</v>
      </c>
      <c r="F51" s="695">
        <v>25020</v>
      </c>
      <c r="G51" s="696">
        <v>25740</v>
      </c>
      <c r="H51" s="697">
        <v>26430</v>
      </c>
      <c r="I51" s="697">
        <v>30109</v>
      </c>
      <c r="J51" s="1335">
        <v>34532</v>
      </c>
      <c r="K51" s="1336">
        <v>35603</v>
      </c>
      <c r="L51" s="1336">
        <v>35574</v>
      </c>
      <c r="M51" s="1336">
        <v>36801</v>
      </c>
      <c r="N51" s="1336">
        <v>38550</v>
      </c>
      <c r="O51" s="1337">
        <v>40924</v>
      </c>
      <c r="P51" s="487"/>
      <c r="Q51" s="437"/>
      <c r="R51" s="437"/>
      <c r="S51" s="437"/>
      <c r="T51" s="437"/>
      <c r="U51" s="437"/>
      <c r="V51" s="437"/>
      <c r="W51" s="437"/>
    </row>
    <row r="52" spans="1:24" s="438" customFormat="1" ht="16.5" customHeight="1" thickBot="1" x14ac:dyDescent="0.25">
      <c r="A52" s="487"/>
      <c r="B52" s="1842" t="s">
        <v>91</v>
      </c>
      <c r="C52" s="1843"/>
      <c r="D52" s="1844"/>
      <c r="E52" s="698" t="s">
        <v>80</v>
      </c>
      <c r="F52" s="699">
        <v>21000</v>
      </c>
      <c r="G52" s="700">
        <v>21400</v>
      </c>
      <c r="H52" s="701">
        <v>21800</v>
      </c>
      <c r="I52" s="701">
        <v>23556</v>
      </c>
      <c r="J52" s="1338">
        <v>27016</v>
      </c>
      <c r="K52" s="1339">
        <v>27854</v>
      </c>
      <c r="L52" s="1339">
        <v>27832</v>
      </c>
      <c r="M52" s="1339">
        <v>28792</v>
      </c>
      <c r="N52" s="1339">
        <v>30159</v>
      </c>
      <c r="O52" s="1340">
        <v>32017</v>
      </c>
      <c r="P52" s="480"/>
      <c r="Q52" s="702"/>
      <c r="R52" s="437"/>
      <c r="S52" s="437"/>
      <c r="T52" s="437"/>
      <c r="U52" s="437"/>
      <c r="V52" s="437"/>
      <c r="W52" s="437"/>
      <c r="X52" s="437"/>
    </row>
    <row r="53" spans="1:24" ht="20.25" customHeight="1" x14ac:dyDescent="0.2">
      <c r="A53" s="567"/>
      <c r="B53" s="1845" t="str">
        <f>IF(Ergebnis!G16=0,"",IF(AND(Ergebnis!G16&gt;10,Ergebnis!G16&lt;17,(K60+M60+O60)=0),"ACHTUNG! Für die Ermittlung des BLZ wurden keine Daten eingegeben!",""))</f>
        <v/>
      </c>
      <c r="C53" s="1845"/>
      <c r="D53" s="1845"/>
      <c r="E53" s="1845"/>
      <c r="F53" s="1845"/>
      <c r="G53" s="1845"/>
      <c r="H53" s="1845"/>
      <c r="I53" s="1845"/>
      <c r="J53" s="1845"/>
      <c r="K53" s="1845"/>
      <c r="L53" s="1845"/>
      <c r="M53" s="1845"/>
      <c r="N53" s="1845"/>
      <c r="O53" s="1846"/>
      <c r="P53" s="662"/>
      <c r="Q53" s="663"/>
    </row>
    <row r="54" spans="1:24" ht="18.75" thickBot="1" x14ac:dyDescent="0.3">
      <c r="A54" s="676"/>
      <c r="B54" s="1783" t="s">
        <v>92</v>
      </c>
      <c r="C54" s="1784"/>
      <c r="D54" s="1785"/>
      <c r="E54" s="1785"/>
      <c r="F54" s="1785"/>
      <c r="G54" s="1785"/>
      <c r="H54" s="1785"/>
      <c r="I54" s="1786"/>
      <c r="J54" s="1786"/>
      <c r="K54" s="1786"/>
      <c r="L54" s="1786"/>
      <c r="M54" s="1786"/>
      <c r="N54" s="1786"/>
      <c r="O54" s="1786"/>
      <c r="P54" s="703"/>
      <c r="Q54" s="704"/>
    </row>
    <row r="55" spans="1:24" ht="15" x14ac:dyDescent="0.25">
      <c r="A55" s="705"/>
      <c r="B55" s="706" t="s">
        <v>439</v>
      </c>
      <c r="C55" s="707" t="s">
        <v>93</v>
      </c>
      <c r="D55" s="708" t="s">
        <v>94</v>
      </c>
      <c r="E55" s="1852" t="s">
        <v>16</v>
      </c>
      <c r="F55" s="1764" t="s">
        <v>63</v>
      </c>
      <c r="G55" s="1765"/>
      <c r="H55" s="1764" t="s">
        <v>64</v>
      </c>
      <c r="I55" s="1765"/>
      <c r="J55" s="1764" t="s">
        <v>65</v>
      </c>
      <c r="K55" s="1765"/>
      <c r="L55" s="1764" t="s">
        <v>66</v>
      </c>
      <c r="M55" s="1765"/>
      <c r="N55" s="1764" t="s">
        <v>67</v>
      </c>
      <c r="O55" s="1819"/>
      <c r="P55" s="709"/>
      <c r="Q55" s="663"/>
    </row>
    <row r="56" spans="1:24" ht="12.95" customHeight="1" thickBot="1" x14ac:dyDescent="0.25">
      <c r="A56" s="545"/>
      <c r="B56" s="559"/>
      <c r="C56" s="710" t="s">
        <v>95</v>
      </c>
      <c r="D56" s="711" t="s">
        <v>96</v>
      </c>
      <c r="E56" s="1853"/>
      <c r="F56" s="712" t="s">
        <v>97</v>
      </c>
      <c r="G56" s="713" t="s">
        <v>98</v>
      </c>
      <c r="H56" s="712" t="s">
        <v>99</v>
      </c>
      <c r="I56" s="713" t="s">
        <v>98</v>
      </c>
      <c r="J56" s="712" t="s">
        <v>97</v>
      </c>
      <c r="K56" s="713" t="s">
        <v>98</v>
      </c>
      <c r="L56" s="712" t="s">
        <v>97</v>
      </c>
      <c r="M56" s="713" t="s">
        <v>98</v>
      </c>
      <c r="N56" s="712" t="s">
        <v>97</v>
      </c>
      <c r="O56" s="714" t="s">
        <v>100</v>
      </c>
      <c r="P56" s="715"/>
      <c r="Q56" s="716"/>
    </row>
    <row r="57" spans="1:24" ht="17.25" customHeight="1" x14ac:dyDescent="0.2">
      <c r="A57" s="545"/>
      <c r="B57" s="717" t="s">
        <v>101</v>
      </c>
      <c r="C57" s="718" t="s">
        <v>102</v>
      </c>
      <c r="D57" s="719">
        <v>3.17</v>
      </c>
      <c r="E57" s="720" t="s">
        <v>103</v>
      </c>
      <c r="F57" s="721"/>
      <c r="G57" s="722">
        <f>$D57*F57</f>
        <v>0</v>
      </c>
      <c r="H57" s="721"/>
      <c r="I57" s="722">
        <f>$D57*H57</f>
        <v>0</v>
      </c>
      <c r="J57" s="721"/>
      <c r="K57" s="722">
        <f>$D57*J57</f>
        <v>0</v>
      </c>
      <c r="L57" s="721"/>
      <c r="M57" s="722">
        <f>$D57*L57</f>
        <v>0</v>
      </c>
      <c r="N57" s="721"/>
      <c r="O57" s="723">
        <f>$D57*N57</f>
        <v>0</v>
      </c>
      <c r="P57" s="715"/>
      <c r="Q57" s="716"/>
    </row>
    <row r="58" spans="1:24" ht="17.25" customHeight="1" x14ac:dyDescent="0.2">
      <c r="A58" s="545"/>
      <c r="B58" s="724" t="s">
        <v>104</v>
      </c>
      <c r="C58" s="725" t="s">
        <v>105</v>
      </c>
      <c r="D58" s="726">
        <v>0.93</v>
      </c>
      <c r="E58" s="727" t="s">
        <v>106</v>
      </c>
      <c r="F58" s="728"/>
      <c r="G58" s="729">
        <f>$D58*F58/1000</f>
        <v>0</v>
      </c>
      <c r="H58" s="728"/>
      <c r="I58" s="729">
        <f>$D58*H58/1000</f>
        <v>0</v>
      </c>
      <c r="J58" s="728"/>
      <c r="K58" s="729">
        <f>$D58*J58/1000</f>
        <v>0</v>
      </c>
      <c r="L58" s="728"/>
      <c r="M58" s="729">
        <f>$D58*L58/1000</f>
        <v>0</v>
      </c>
      <c r="N58" s="728"/>
      <c r="O58" s="730">
        <f>$D58*N58/1000</f>
        <v>0</v>
      </c>
      <c r="P58" s="715"/>
      <c r="Q58" s="716"/>
    </row>
    <row r="59" spans="1:24" ht="17.25" customHeight="1" x14ac:dyDescent="0.2">
      <c r="A59" s="545"/>
      <c r="B59" s="724" t="s">
        <v>107</v>
      </c>
      <c r="C59" s="725" t="s">
        <v>108</v>
      </c>
      <c r="D59" s="726">
        <v>2.21</v>
      </c>
      <c r="E59" s="727" t="s">
        <v>106</v>
      </c>
      <c r="F59" s="728"/>
      <c r="G59" s="729">
        <f>$D59*F59/1000</f>
        <v>0</v>
      </c>
      <c r="H59" s="728"/>
      <c r="I59" s="729">
        <f>$D59*H59/1000</f>
        <v>0</v>
      </c>
      <c r="J59" s="728"/>
      <c r="K59" s="729">
        <f>$D59*J59/1000</f>
        <v>0</v>
      </c>
      <c r="L59" s="728"/>
      <c r="M59" s="729">
        <f>$D59*L59/1000</f>
        <v>0</v>
      </c>
      <c r="N59" s="728"/>
      <c r="O59" s="730">
        <f>$D59*N59/1000</f>
        <v>0</v>
      </c>
      <c r="P59" s="715"/>
      <c r="Q59" s="716"/>
    </row>
    <row r="60" spans="1:24" ht="17.25" customHeight="1" thickBot="1" x14ac:dyDescent="0.25">
      <c r="A60" s="545"/>
      <c r="B60" s="731" t="s">
        <v>109</v>
      </c>
      <c r="C60" s="732" t="s">
        <v>110</v>
      </c>
      <c r="D60" s="733">
        <v>-227</v>
      </c>
      <c r="E60" s="720" t="s">
        <v>111</v>
      </c>
      <c r="F60" s="734"/>
      <c r="G60" s="735">
        <f>$D60*F60</f>
        <v>0</v>
      </c>
      <c r="H60" s="734"/>
      <c r="I60" s="735">
        <f>$D60*H60</f>
        <v>0</v>
      </c>
      <c r="J60" s="734"/>
      <c r="K60" s="735">
        <f>$D60*J60</f>
        <v>0</v>
      </c>
      <c r="L60" s="734"/>
      <c r="M60" s="735">
        <f>$D60*L60</f>
        <v>0</v>
      </c>
      <c r="N60" s="734"/>
      <c r="O60" s="736">
        <f>$D60*N60</f>
        <v>0</v>
      </c>
      <c r="P60" s="715"/>
      <c r="Q60" s="716"/>
    </row>
    <row r="61" spans="1:24" ht="17.25" customHeight="1" thickBot="1" x14ac:dyDescent="0.25">
      <c r="A61" s="545"/>
      <c r="B61" s="737" t="s">
        <v>112</v>
      </c>
      <c r="C61" s="738"/>
      <c r="D61" s="739"/>
      <c r="E61" s="740"/>
      <c r="F61" s="741" t="s">
        <v>43</v>
      </c>
      <c r="G61" s="742">
        <f>SUM(G57:G60)</f>
        <v>0</v>
      </c>
      <c r="H61" s="741" t="s">
        <v>43</v>
      </c>
      <c r="I61" s="742">
        <f>SUM(I57:I60)</f>
        <v>0</v>
      </c>
      <c r="J61" s="741" t="s">
        <v>43</v>
      </c>
      <c r="K61" s="742">
        <f>SUM(K57:K60)</f>
        <v>0</v>
      </c>
      <c r="L61" s="741" t="s">
        <v>43</v>
      </c>
      <c r="M61" s="742">
        <f>SUM(M57:M60)</f>
        <v>0</v>
      </c>
      <c r="N61" s="743"/>
      <c r="O61" s="744">
        <f>SUM(O57:O60)</f>
        <v>0</v>
      </c>
      <c r="P61" s="715"/>
      <c r="Q61" s="716"/>
    </row>
    <row r="62" spans="1:24" ht="13.5" customHeight="1" thickBot="1" x14ac:dyDescent="0.25">
      <c r="A62" s="545"/>
      <c r="B62" s="665"/>
      <c r="C62" s="665"/>
      <c r="D62" s="665"/>
      <c r="E62" s="665"/>
      <c r="F62" s="665"/>
      <c r="G62" s="665"/>
      <c r="H62" s="665"/>
      <c r="I62" s="745"/>
      <c r="J62" s="746" t="s">
        <v>32</v>
      </c>
      <c r="K62" s="747"/>
      <c r="L62" s="747"/>
      <c r="M62" s="747"/>
      <c r="N62" s="748" t="s">
        <v>113</v>
      </c>
      <c r="O62" s="749" t="s">
        <v>114</v>
      </c>
      <c r="P62" s="750"/>
      <c r="Q62" s="716"/>
    </row>
    <row r="63" spans="1:24" ht="16.5" thickBot="1" x14ac:dyDescent="0.25">
      <c r="A63" s="567"/>
      <c r="B63" s="751"/>
      <c r="C63" s="751"/>
      <c r="D63" s="665"/>
      <c r="E63" s="665"/>
      <c r="F63" s="665"/>
      <c r="G63" s="665"/>
      <c r="H63" s="665"/>
      <c r="I63" s="752"/>
      <c r="J63" s="753"/>
      <c r="K63" s="747"/>
      <c r="L63" s="747"/>
      <c r="M63" s="747"/>
      <c r="N63" s="754"/>
      <c r="O63" s="755"/>
      <c r="P63" s="756"/>
      <c r="Q63" s="757"/>
    </row>
    <row r="64" spans="1:24" ht="16.5" hidden="1" thickBot="1" x14ac:dyDescent="0.25">
      <c r="A64" s="567"/>
      <c r="B64" s="758"/>
      <c r="C64" s="758"/>
      <c r="D64" s="759"/>
      <c r="E64" s="759"/>
      <c r="F64" s="759"/>
      <c r="G64" s="759"/>
      <c r="H64" s="759"/>
      <c r="I64" s="760"/>
      <c r="J64" s="761"/>
      <c r="K64" s="762"/>
      <c r="L64" s="762"/>
      <c r="M64" s="762"/>
      <c r="N64" s="674"/>
      <c r="O64" s="536"/>
      <c r="P64" s="756"/>
      <c r="Q64" s="757"/>
    </row>
    <row r="65" spans="1:25" ht="16.5" hidden="1" thickBot="1" x14ac:dyDescent="0.25">
      <c r="A65" s="670"/>
      <c r="B65" s="758"/>
      <c r="C65" s="758"/>
      <c r="D65" s="759"/>
      <c r="E65" s="759"/>
      <c r="F65" s="759"/>
      <c r="G65" s="759"/>
      <c r="H65" s="759"/>
      <c r="I65" s="760"/>
      <c r="J65" s="761"/>
      <c r="K65" s="762"/>
      <c r="L65" s="762"/>
      <c r="M65" s="762"/>
      <c r="N65" s="674"/>
      <c r="O65" s="536"/>
      <c r="P65" s="756"/>
      <c r="Q65" s="757"/>
    </row>
    <row r="66" spans="1:25" ht="16.5" hidden="1" thickBot="1" x14ac:dyDescent="0.25">
      <c r="A66" s="670"/>
      <c r="B66" s="758"/>
      <c r="C66" s="758"/>
      <c r="D66" s="759"/>
      <c r="E66" s="759"/>
      <c r="F66" s="759"/>
      <c r="G66" s="759"/>
      <c r="H66" s="759"/>
      <c r="I66" s="760"/>
      <c r="J66" s="761"/>
      <c r="K66" s="762"/>
      <c r="L66" s="762"/>
      <c r="M66" s="762"/>
      <c r="N66" s="674"/>
      <c r="O66" s="536"/>
      <c r="P66" s="756"/>
      <c r="Q66" s="757"/>
    </row>
    <row r="67" spans="1:25" ht="16.5" hidden="1" thickBot="1" x14ac:dyDescent="0.25">
      <c r="A67" s="670"/>
      <c r="B67" s="758"/>
      <c r="C67" s="758"/>
      <c r="D67" s="759"/>
      <c r="E67" s="759"/>
      <c r="F67" s="759"/>
      <c r="G67" s="759"/>
      <c r="H67" s="759"/>
      <c r="I67" s="760"/>
      <c r="J67" s="761"/>
      <c r="K67" s="762"/>
      <c r="L67" s="762"/>
      <c r="M67" s="762"/>
      <c r="N67" s="674"/>
      <c r="O67" s="536"/>
      <c r="P67" s="756"/>
      <c r="Q67" s="757"/>
    </row>
    <row r="68" spans="1:25" ht="16.5" hidden="1" thickBot="1" x14ac:dyDescent="0.25">
      <c r="A68" s="670"/>
      <c r="B68" s="758"/>
      <c r="C68" s="758"/>
      <c r="D68" s="759"/>
      <c r="E68" s="759"/>
      <c r="F68" s="759"/>
      <c r="G68" s="759"/>
      <c r="H68" s="759"/>
      <c r="I68" s="760"/>
      <c r="J68" s="761"/>
      <c r="K68" s="762"/>
      <c r="L68" s="762"/>
      <c r="M68" s="762"/>
      <c r="N68" s="674"/>
      <c r="O68" s="536"/>
      <c r="P68" s="756"/>
      <c r="Q68" s="757"/>
    </row>
    <row r="69" spans="1:25" ht="16.5" hidden="1" thickBot="1" x14ac:dyDescent="0.25">
      <c r="A69" s="670"/>
      <c r="B69" s="758"/>
      <c r="C69" s="758"/>
      <c r="D69" s="759"/>
      <c r="E69" s="759"/>
      <c r="F69" s="759"/>
      <c r="G69" s="759"/>
      <c r="H69" s="759"/>
      <c r="I69" s="760"/>
      <c r="J69" s="761"/>
      <c r="K69" s="762"/>
      <c r="L69" s="762"/>
      <c r="M69" s="762"/>
      <c r="N69" s="674"/>
      <c r="O69" s="536"/>
      <c r="P69" s="756"/>
      <c r="Q69" s="757"/>
    </row>
    <row r="70" spans="1:25" ht="21" hidden="1" customHeight="1" thickBot="1" x14ac:dyDescent="0.25">
      <c r="A70" s="670"/>
      <c r="B70" s="758"/>
      <c r="C70" s="758"/>
      <c r="D70" s="759"/>
      <c r="E70" s="759"/>
      <c r="F70" s="759"/>
      <c r="G70" s="759"/>
      <c r="H70" s="759"/>
      <c r="I70" s="760"/>
      <c r="J70" s="761"/>
      <c r="K70" s="762"/>
      <c r="L70" s="762"/>
      <c r="M70" s="762"/>
      <c r="N70" s="674"/>
      <c r="O70" s="536"/>
      <c r="P70" s="756"/>
      <c r="Q70" s="757"/>
    </row>
    <row r="71" spans="1:25" ht="10.5" customHeight="1" thickBot="1" x14ac:dyDescent="0.25">
      <c r="A71" s="670"/>
      <c r="B71" s="758"/>
      <c r="C71" s="758"/>
      <c r="D71" s="759"/>
      <c r="E71" s="759"/>
      <c r="F71" s="759"/>
      <c r="G71" s="759"/>
      <c r="H71" s="759"/>
      <c r="I71" s="760"/>
      <c r="J71" s="761"/>
      <c r="K71" s="762"/>
      <c r="L71" s="762"/>
      <c r="M71" s="762"/>
      <c r="N71" s="674"/>
      <c r="O71" s="763"/>
      <c r="P71" s="756"/>
      <c r="Q71" s="757"/>
    </row>
    <row r="72" spans="1:25" ht="16.5" thickBot="1" x14ac:dyDescent="0.25">
      <c r="A72" s="670"/>
      <c r="B72" s="758"/>
      <c r="C72" s="758"/>
      <c r="D72" s="759"/>
      <c r="E72" s="759"/>
      <c r="F72" s="759"/>
      <c r="G72" s="759"/>
      <c r="H72" s="759"/>
      <c r="I72" s="760"/>
      <c r="J72" s="761"/>
      <c r="K72" s="762"/>
      <c r="L72" s="762"/>
      <c r="M72" s="762"/>
      <c r="N72" s="674"/>
      <c r="O72" s="763"/>
      <c r="P72" s="756"/>
      <c r="Q72" s="757"/>
    </row>
    <row r="73" spans="1:25" ht="23.25" customHeight="1" thickBot="1" x14ac:dyDescent="0.25">
      <c r="A73" s="670"/>
      <c r="B73" s="764" t="str">
        <f>IF(AND(Ergebnis!$G$16&gt;16,Ergebnis!$G$16&lt;67,SUM(K85+M85+O85)=0), "ACHTUNG! Sie haben noch keine Arbeitskräfte eingetragen!","")</f>
        <v/>
      </c>
      <c r="C73" s="758"/>
      <c r="D73" s="759"/>
      <c r="E73" s="759"/>
      <c r="F73" s="759"/>
      <c r="G73" s="759"/>
      <c r="H73" s="759"/>
      <c r="I73" s="760"/>
      <c r="J73" s="761"/>
      <c r="K73" s="762"/>
      <c r="L73" s="762"/>
      <c r="M73" s="762"/>
      <c r="N73" s="674"/>
      <c r="O73" s="763"/>
      <c r="P73" s="756"/>
      <c r="Q73" s="757"/>
    </row>
    <row r="74" spans="1:25" ht="15.75" x14ac:dyDescent="0.2">
      <c r="A74" s="670"/>
      <c r="B74" s="758"/>
      <c r="C74" s="758"/>
      <c r="D74" s="759"/>
      <c r="E74" s="759"/>
      <c r="F74" s="759"/>
      <c r="G74" s="759"/>
      <c r="H74" s="759"/>
      <c r="I74" s="760"/>
      <c r="J74" s="761"/>
      <c r="K74" s="762"/>
      <c r="L74" s="762"/>
      <c r="M74" s="762"/>
      <c r="N74" s="674"/>
      <c r="O74" s="763"/>
      <c r="P74" s="431"/>
      <c r="Q74" s="431"/>
    </row>
    <row r="75" spans="1:25" ht="35.25" customHeight="1" x14ac:dyDescent="0.35">
      <c r="A75" s="670"/>
      <c r="B75" s="1847" t="s">
        <v>120</v>
      </c>
      <c r="C75" s="1848"/>
      <c r="D75" s="1848"/>
      <c r="E75" s="1848"/>
      <c r="F75" s="1848"/>
      <c r="G75" s="1848"/>
      <c r="H75" s="1848"/>
      <c r="I75" s="1848"/>
      <c r="J75" s="1848"/>
      <c r="K75" s="1848"/>
      <c r="L75" s="1848"/>
      <c r="M75" s="1848"/>
      <c r="N75" s="1848"/>
      <c r="O75" s="1849"/>
      <c r="P75" s="431"/>
      <c r="Q75" s="431"/>
    </row>
    <row r="76" spans="1:25" ht="15.95" customHeight="1" thickBot="1" x14ac:dyDescent="0.25">
      <c r="A76" s="431"/>
      <c r="B76" s="502"/>
      <c r="C76" s="502"/>
      <c r="D76" s="502"/>
      <c r="E76" s="502"/>
      <c r="F76" s="502"/>
      <c r="G76" s="502"/>
      <c r="H76" s="502"/>
      <c r="I76" s="502"/>
      <c r="J76" s="502"/>
      <c r="K76" s="502"/>
      <c r="L76" s="502"/>
      <c r="M76" s="502"/>
      <c r="N76" s="502"/>
      <c r="O76" s="502"/>
      <c r="P76" s="431"/>
      <c r="Q76" s="431"/>
      <c r="Y76" s="431"/>
    </row>
    <row r="77" spans="1:25" ht="21.75" customHeight="1" x14ac:dyDescent="0.25">
      <c r="A77" s="431"/>
      <c r="B77" s="765"/>
      <c r="C77" s="766"/>
      <c r="D77" s="766"/>
      <c r="E77" s="767" t="s">
        <v>93</v>
      </c>
      <c r="F77" s="1764" t="s">
        <v>63</v>
      </c>
      <c r="G77" s="1765"/>
      <c r="H77" s="1850" t="s">
        <v>64</v>
      </c>
      <c r="I77" s="1850"/>
      <c r="J77" s="1850" t="s">
        <v>65</v>
      </c>
      <c r="K77" s="1850"/>
      <c r="L77" s="1850" t="s">
        <v>66</v>
      </c>
      <c r="M77" s="1850"/>
      <c r="N77" s="1850" t="s">
        <v>67</v>
      </c>
      <c r="O77" s="1851"/>
      <c r="P77" s="431"/>
      <c r="Q77" s="431"/>
      <c r="Y77" s="431"/>
    </row>
    <row r="78" spans="1:25" ht="21.75" customHeight="1" thickBot="1" x14ac:dyDescent="0.3">
      <c r="A78" s="567"/>
      <c r="B78" s="768"/>
      <c r="C78" s="769"/>
      <c r="D78" s="769"/>
      <c r="E78" s="710" t="s">
        <v>95</v>
      </c>
      <c r="F78" s="562" t="s">
        <v>68</v>
      </c>
      <c r="G78" s="562" t="s">
        <v>69</v>
      </c>
      <c r="H78" s="562" t="s">
        <v>68</v>
      </c>
      <c r="I78" s="562" t="s">
        <v>69</v>
      </c>
      <c r="J78" s="562" t="s">
        <v>68</v>
      </c>
      <c r="K78" s="562" t="s">
        <v>69</v>
      </c>
      <c r="L78" s="562" t="s">
        <v>68</v>
      </c>
      <c r="M78" s="562" t="s">
        <v>69</v>
      </c>
      <c r="N78" s="562" t="s">
        <v>68</v>
      </c>
      <c r="O78" s="566" t="s">
        <v>69</v>
      </c>
      <c r="P78" s="431"/>
      <c r="Q78" s="431"/>
      <c r="Y78" s="431"/>
    </row>
    <row r="79" spans="1:25" ht="21.75" customHeight="1" x14ac:dyDescent="0.2">
      <c r="A79" s="545"/>
      <c r="B79" s="770" t="s">
        <v>121</v>
      </c>
      <c r="C79" s="771"/>
      <c r="D79" s="771"/>
      <c r="E79" s="772" t="s">
        <v>122</v>
      </c>
      <c r="F79" s="773"/>
      <c r="G79" s="774"/>
      <c r="H79" s="774"/>
      <c r="I79" s="774"/>
      <c r="J79" s="775"/>
      <c r="K79" s="776"/>
      <c r="L79" s="776"/>
      <c r="M79" s="776"/>
      <c r="N79" s="776"/>
      <c r="O79" s="777"/>
      <c r="P79" s="431"/>
      <c r="Q79" s="431"/>
      <c r="Y79" s="431"/>
    </row>
    <row r="80" spans="1:25" ht="21.75" customHeight="1" x14ac:dyDescent="0.2">
      <c r="A80" s="545"/>
      <c r="B80" s="778" t="s">
        <v>123</v>
      </c>
      <c r="C80" s="779"/>
      <c r="D80" s="779"/>
      <c r="E80" s="780">
        <v>7092</v>
      </c>
      <c r="F80" s="781"/>
      <c r="G80" s="782"/>
      <c r="H80" s="782"/>
      <c r="I80" s="782"/>
      <c r="J80" s="783"/>
      <c r="K80" s="784"/>
      <c r="L80" s="784"/>
      <c r="M80" s="784"/>
      <c r="N80" s="784"/>
      <c r="O80" s="785"/>
      <c r="P80" s="431"/>
      <c r="Q80" s="431"/>
      <c r="Y80" s="431"/>
    </row>
    <row r="81" spans="1:25" ht="21.75" customHeight="1" x14ac:dyDescent="0.2">
      <c r="A81" s="545"/>
      <c r="B81" s="778" t="s">
        <v>124</v>
      </c>
      <c r="C81" s="779"/>
      <c r="D81" s="779"/>
      <c r="E81" s="780">
        <v>7093</v>
      </c>
      <c r="F81" s="781"/>
      <c r="G81" s="782"/>
      <c r="H81" s="782"/>
      <c r="I81" s="782"/>
      <c r="J81" s="783"/>
      <c r="K81" s="784"/>
      <c r="L81" s="784"/>
      <c r="M81" s="784"/>
      <c r="N81" s="784"/>
      <c r="O81" s="785"/>
      <c r="P81" s="431"/>
      <c r="Q81" s="431"/>
      <c r="Y81" s="431"/>
    </row>
    <row r="82" spans="1:25" ht="21.75" customHeight="1" thickBot="1" x14ac:dyDescent="0.25">
      <c r="A82" s="545"/>
      <c r="B82" s="778" t="s">
        <v>125</v>
      </c>
      <c r="C82" s="779"/>
      <c r="D82" s="779"/>
      <c r="E82" s="780">
        <v>7095</v>
      </c>
      <c r="F82" s="781"/>
      <c r="G82" s="782"/>
      <c r="H82" s="782"/>
      <c r="I82" s="786"/>
      <c r="J82" s="783"/>
      <c r="K82" s="784"/>
      <c r="L82" s="784"/>
      <c r="M82" s="787"/>
      <c r="N82" s="784"/>
      <c r="O82" s="788"/>
      <c r="P82" s="504"/>
      <c r="Q82" s="504"/>
      <c r="R82" s="504"/>
      <c r="S82" s="504"/>
      <c r="T82" s="504"/>
      <c r="U82" s="504"/>
      <c r="V82" s="504"/>
      <c r="W82" s="504"/>
      <c r="X82" s="504"/>
      <c r="Y82" s="504"/>
    </row>
    <row r="83" spans="1:25" s="431" customFormat="1" ht="21.75" customHeight="1" thickBot="1" x14ac:dyDescent="0.25">
      <c r="A83" s="545"/>
      <c r="B83" s="770" t="s">
        <v>265</v>
      </c>
      <c r="C83" s="779"/>
      <c r="D83" s="779"/>
      <c r="E83" s="780">
        <v>7094</v>
      </c>
      <c r="F83" s="781"/>
      <c r="G83" s="789">
        <f>F83*0.7</f>
        <v>0</v>
      </c>
      <c r="H83" s="782"/>
      <c r="I83" s="789">
        <f>H83*0.7</f>
        <v>0</v>
      </c>
      <c r="J83" s="783"/>
      <c r="K83" s="790">
        <f>J83*0.7</f>
        <v>0</v>
      </c>
      <c r="L83" s="784"/>
      <c r="M83" s="790">
        <f>L83*0.7</f>
        <v>0</v>
      </c>
      <c r="N83" s="784"/>
      <c r="O83" s="791">
        <f>N83*0.7</f>
        <v>0</v>
      </c>
    </row>
    <row r="84" spans="1:25" s="431" customFormat="1" ht="21.75" customHeight="1" thickBot="1" x14ac:dyDescent="0.25">
      <c r="A84" s="639"/>
      <c r="B84" s="778" t="s">
        <v>126</v>
      </c>
      <c r="C84" s="779"/>
      <c r="D84" s="779"/>
      <c r="E84" s="780">
        <v>7096</v>
      </c>
      <c r="F84" s="792"/>
      <c r="G84" s="793"/>
      <c r="H84" s="793"/>
      <c r="I84" s="794"/>
      <c r="J84" s="795"/>
      <c r="K84" s="796"/>
      <c r="L84" s="796"/>
      <c r="M84" s="797"/>
      <c r="N84" s="796"/>
      <c r="O84" s="798"/>
    </row>
    <row r="85" spans="1:25" s="431" customFormat="1" ht="21.75" customHeight="1" thickBot="1" x14ac:dyDescent="0.3">
      <c r="B85" s="1836" t="s">
        <v>127</v>
      </c>
      <c r="C85" s="1837"/>
      <c r="D85" s="1837"/>
      <c r="E85" s="1838"/>
      <c r="F85" s="799">
        <f>SUM(F79:F84)</f>
        <v>0</v>
      </c>
      <c r="G85" s="800">
        <f>SUM(G79:G84)</f>
        <v>0</v>
      </c>
      <c r="H85" s="800">
        <f>SUM(H79:H84)</f>
        <v>0</v>
      </c>
      <c r="I85" s="800">
        <f>SUM(I79:I84)</f>
        <v>0</v>
      </c>
      <c r="J85" s="801">
        <f t="shared" ref="J85:O85" si="4">SUM(J79:J84)</f>
        <v>0</v>
      </c>
      <c r="K85" s="802">
        <f t="shared" si="4"/>
        <v>0</v>
      </c>
      <c r="L85" s="802">
        <f t="shared" si="4"/>
        <v>0</v>
      </c>
      <c r="M85" s="802">
        <f t="shared" si="4"/>
        <v>0</v>
      </c>
      <c r="N85" s="802">
        <f t="shared" si="4"/>
        <v>0</v>
      </c>
      <c r="O85" s="803">
        <f t="shared" si="4"/>
        <v>0</v>
      </c>
    </row>
    <row r="86" spans="1:25" s="431" customFormat="1" ht="21.75" customHeight="1" thickBot="1" x14ac:dyDescent="0.25">
      <c r="B86" s="804" t="s">
        <v>128</v>
      </c>
      <c r="C86" s="805"/>
      <c r="D86" s="805"/>
      <c r="E86" s="806"/>
      <c r="F86" s="807">
        <f t="shared" ref="F86:O86" si="5">SUM(F79:F83)</f>
        <v>0</v>
      </c>
      <c r="G86" s="808">
        <f t="shared" si="5"/>
        <v>0</v>
      </c>
      <c r="H86" s="808">
        <f t="shared" si="5"/>
        <v>0</v>
      </c>
      <c r="I86" s="808">
        <f t="shared" si="5"/>
        <v>0</v>
      </c>
      <c r="J86" s="809">
        <f t="shared" si="5"/>
        <v>0</v>
      </c>
      <c r="K86" s="810">
        <f t="shared" si="5"/>
        <v>0</v>
      </c>
      <c r="L86" s="810">
        <f t="shared" si="5"/>
        <v>0</v>
      </c>
      <c r="M86" s="810">
        <f t="shared" si="5"/>
        <v>0</v>
      </c>
      <c r="N86" s="810">
        <f t="shared" si="5"/>
        <v>0</v>
      </c>
      <c r="O86" s="811">
        <f t="shared" si="5"/>
        <v>0</v>
      </c>
    </row>
    <row r="87" spans="1:25" s="431" customFormat="1" ht="21.75" customHeight="1" x14ac:dyDescent="0.2">
      <c r="B87" s="1812" t="s">
        <v>266</v>
      </c>
      <c r="C87" s="1813"/>
      <c r="D87" s="1814"/>
      <c r="E87" s="1814"/>
      <c r="F87" s="1814"/>
      <c r="G87" s="1814"/>
      <c r="H87" s="1814"/>
      <c r="I87" s="1815"/>
      <c r="J87" s="1815"/>
      <c r="K87" s="545"/>
      <c r="L87" s="545"/>
      <c r="M87" s="545"/>
      <c r="N87" s="545"/>
    </row>
    <row r="88" spans="1:25" s="431" customFormat="1" ht="19.5" customHeight="1" x14ac:dyDescent="0.2">
      <c r="B88" s="1800"/>
      <c r="C88" s="1801"/>
      <c r="D88" s="1801"/>
      <c r="E88" s="1801"/>
      <c r="F88" s="1801"/>
      <c r="G88" s="1801"/>
      <c r="H88" s="1801"/>
      <c r="I88" s="1802"/>
      <c r="J88" s="1802"/>
      <c r="K88" s="1802"/>
      <c r="L88" s="1802"/>
      <c r="M88" s="1802"/>
      <c r="N88" s="1803"/>
      <c r="O88" s="504"/>
    </row>
    <row r="89" spans="1:25" s="431" customFormat="1" ht="9.75" customHeight="1" x14ac:dyDescent="0.2">
      <c r="A89" s="548"/>
      <c r="P89" s="545"/>
    </row>
    <row r="90" spans="1:25" s="431" customFormat="1" x14ac:dyDescent="0.2">
      <c r="A90" s="548"/>
      <c r="P90" s="545"/>
    </row>
    <row r="91" spans="1:25" s="431" customFormat="1" ht="158.25" customHeight="1" x14ac:dyDescent="0.2">
      <c r="B91" s="1804" t="s">
        <v>291</v>
      </c>
      <c r="C91" s="1805"/>
      <c r="D91" s="1805"/>
      <c r="E91" s="1805"/>
      <c r="F91" s="1805"/>
      <c r="G91" s="1805"/>
      <c r="H91" s="1805"/>
      <c r="I91" s="1805"/>
      <c r="J91" s="1805"/>
      <c r="K91" s="1805"/>
      <c r="L91" s="1806"/>
      <c r="M91" s="812"/>
      <c r="N91" s="812"/>
      <c r="O91" s="812"/>
    </row>
    <row r="92" spans="1:25" s="431" customFormat="1" ht="6" customHeight="1" x14ac:dyDescent="0.2"/>
    <row r="93" spans="1:25" s="431" customFormat="1" ht="6" customHeight="1" thickBot="1" x14ac:dyDescent="0.25">
      <c r="B93" s="504"/>
      <c r="C93" s="504"/>
      <c r="D93" s="504"/>
      <c r="E93" s="504"/>
      <c r="F93" s="504"/>
      <c r="G93" s="504"/>
      <c r="H93" s="504"/>
      <c r="I93" s="504"/>
      <c r="J93" s="504"/>
      <c r="K93" s="504"/>
      <c r="L93" s="504"/>
      <c r="M93" s="504"/>
      <c r="N93" s="504"/>
    </row>
    <row r="94" spans="1:25" s="431" customFormat="1" ht="16.5" customHeight="1" x14ac:dyDescent="0.2">
      <c r="A94" s="548"/>
      <c r="B94" s="1797" t="s">
        <v>430</v>
      </c>
      <c r="C94" s="1798"/>
      <c r="D94" s="1798"/>
      <c r="E94" s="1799"/>
      <c r="F94" s="813"/>
    </row>
    <row r="95" spans="1:25" s="431" customFormat="1" x14ac:dyDescent="0.2">
      <c r="B95" s="812"/>
      <c r="C95" s="812"/>
      <c r="D95" s="812"/>
      <c r="E95" s="812"/>
    </row>
    <row r="96" spans="1:25" s="431" customFormat="1" x14ac:dyDescent="0.2"/>
    <row r="97" spans="1:17" s="431" customFormat="1" x14ac:dyDescent="0.2"/>
    <row r="98" spans="1:17" s="431" customFormat="1" x14ac:dyDescent="0.2"/>
    <row r="99" spans="1:17" s="431" customFormat="1" x14ac:dyDescent="0.2"/>
    <row r="100" spans="1:17" s="431" customFormat="1" x14ac:dyDescent="0.2"/>
    <row r="101" spans="1:17" s="431" customFormat="1" x14ac:dyDescent="0.2"/>
    <row r="102" spans="1:17" s="431" customFormat="1" x14ac:dyDescent="0.2"/>
    <row r="103" spans="1:17" s="431" customFormat="1" x14ac:dyDescent="0.2"/>
    <row r="104" spans="1:17" s="431" customFormat="1" x14ac:dyDescent="0.2"/>
    <row r="105" spans="1:17" s="431" customFormat="1" x14ac:dyDescent="0.2"/>
    <row r="106" spans="1:17" s="431" customFormat="1" x14ac:dyDescent="0.2"/>
    <row r="107" spans="1:17" s="431" customFormat="1" x14ac:dyDescent="0.2"/>
    <row r="108" spans="1:17" s="431" customFormat="1" x14ac:dyDescent="0.2"/>
    <row r="109" spans="1:17" x14ac:dyDescent="0.2">
      <c r="A109" s="431"/>
      <c r="B109" s="431"/>
      <c r="C109" s="431"/>
      <c r="D109" s="431"/>
      <c r="E109" s="431"/>
      <c r="F109" s="431"/>
      <c r="G109" s="431"/>
      <c r="H109" s="431"/>
      <c r="I109" s="431"/>
      <c r="J109" s="431"/>
      <c r="K109" s="431"/>
      <c r="L109" s="431"/>
      <c r="M109" s="431"/>
      <c r="N109" s="431"/>
      <c r="O109" s="431"/>
      <c r="P109" s="431"/>
      <c r="Q109" s="431"/>
    </row>
    <row r="110" spans="1:17" x14ac:dyDescent="0.2">
      <c r="A110" s="431"/>
      <c r="B110" s="431"/>
      <c r="C110" s="431"/>
      <c r="D110" s="431"/>
      <c r="E110" s="431"/>
      <c r="F110" s="431"/>
      <c r="G110" s="431"/>
      <c r="H110" s="431"/>
      <c r="I110" s="431"/>
      <c r="J110" s="431"/>
      <c r="K110" s="431"/>
      <c r="L110" s="431"/>
      <c r="M110" s="431"/>
      <c r="N110" s="431"/>
      <c r="O110" s="431"/>
      <c r="P110" s="431"/>
      <c r="Q110" s="431"/>
    </row>
    <row r="111" spans="1:17" x14ac:dyDescent="0.2">
      <c r="B111" s="431"/>
      <c r="C111" s="431"/>
      <c r="D111" s="431"/>
      <c r="E111" s="431"/>
      <c r="F111" s="431"/>
      <c r="G111" s="431"/>
      <c r="H111" s="431"/>
      <c r="I111" s="431"/>
      <c r="J111" s="431"/>
      <c r="K111" s="431"/>
      <c r="L111" s="431"/>
      <c r="M111" s="431"/>
      <c r="N111" s="431"/>
      <c r="O111" s="431"/>
      <c r="P111" s="431"/>
      <c r="Q111" s="431"/>
    </row>
    <row r="112" spans="1:17" x14ac:dyDescent="0.2">
      <c r="B112" s="431"/>
      <c r="C112" s="431"/>
      <c r="D112" s="431"/>
      <c r="E112" s="431"/>
      <c r="F112" s="431"/>
      <c r="G112" s="431"/>
      <c r="H112" s="431"/>
      <c r="I112" s="431"/>
      <c r="J112" s="431"/>
      <c r="K112" s="431"/>
      <c r="L112" s="431"/>
      <c r="M112" s="431"/>
      <c r="N112" s="431"/>
      <c r="O112" s="431"/>
      <c r="P112" s="431"/>
      <c r="Q112" s="431"/>
    </row>
    <row r="113" spans="2:17" x14ac:dyDescent="0.2">
      <c r="B113" s="431"/>
      <c r="C113" s="431"/>
      <c r="D113" s="431"/>
      <c r="E113" s="431"/>
      <c r="F113" s="431"/>
      <c r="G113" s="431"/>
      <c r="H113" s="431"/>
      <c r="I113" s="431"/>
      <c r="J113" s="431"/>
      <c r="K113" s="431"/>
      <c r="L113" s="431"/>
      <c r="M113" s="431"/>
      <c r="N113" s="431"/>
      <c r="O113" s="431"/>
      <c r="P113" s="431"/>
      <c r="Q113" s="431"/>
    </row>
    <row r="114" spans="2:17" x14ac:dyDescent="0.2">
      <c r="B114" s="431"/>
      <c r="C114" s="431"/>
      <c r="D114" s="431"/>
      <c r="E114" s="431"/>
      <c r="F114" s="431"/>
      <c r="G114" s="431"/>
      <c r="H114" s="431"/>
      <c r="I114" s="431"/>
      <c r="J114" s="431"/>
      <c r="K114" s="431"/>
      <c r="L114" s="431"/>
      <c r="M114" s="431"/>
      <c r="N114" s="431"/>
      <c r="O114" s="431"/>
      <c r="P114" s="431"/>
      <c r="Q114" s="431"/>
    </row>
    <row r="115" spans="2:17" x14ac:dyDescent="0.2">
      <c r="B115" s="431"/>
      <c r="C115" s="431"/>
      <c r="D115" s="431"/>
      <c r="E115" s="431"/>
      <c r="F115" s="431"/>
      <c r="G115" s="431"/>
      <c r="H115" s="431"/>
      <c r="I115" s="431"/>
      <c r="J115" s="431"/>
      <c r="K115" s="431"/>
      <c r="L115" s="431"/>
      <c r="M115" s="431"/>
      <c r="N115" s="431"/>
      <c r="O115" s="431"/>
      <c r="P115" s="431"/>
      <c r="Q115" s="431"/>
    </row>
    <row r="116" spans="2:17" x14ac:dyDescent="0.2">
      <c r="B116" s="431"/>
      <c r="C116" s="431"/>
      <c r="D116" s="431"/>
      <c r="E116" s="431"/>
      <c r="F116" s="431"/>
      <c r="G116" s="431"/>
      <c r="H116" s="431"/>
      <c r="I116" s="431"/>
      <c r="J116" s="431"/>
      <c r="K116" s="431"/>
      <c r="L116" s="431"/>
      <c r="M116" s="431"/>
      <c r="N116" s="431"/>
      <c r="O116" s="431"/>
      <c r="P116" s="431"/>
      <c r="Q116" s="431"/>
    </row>
    <row r="117" spans="2:17" x14ac:dyDescent="0.2">
      <c r="B117" s="431"/>
      <c r="C117" s="431"/>
      <c r="D117" s="431"/>
      <c r="E117" s="431"/>
      <c r="F117" s="431"/>
      <c r="G117" s="431"/>
      <c r="H117" s="431"/>
      <c r="I117" s="431"/>
      <c r="J117" s="431"/>
      <c r="K117" s="431"/>
      <c r="L117" s="431"/>
      <c r="M117" s="431"/>
      <c r="N117" s="431"/>
      <c r="O117" s="431"/>
      <c r="P117" s="431"/>
      <c r="Q117" s="431"/>
    </row>
    <row r="118" spans="2:17" x14ac:dyDescent="0.2">
      <c r="B118" s="431"/>
      <c r="C118" s="431"/>
      <c r="D118" s="431"/>
      <c r="E118" s="431"/>
      <c r="F118" s="431"/>
      <c r="G118" s="431"/>
      <c r="H118" s="431"/>
      <c r="I118" s="431"/>
      <c r="J118" s="431"/>
      <c r="K118" s="431"/>
      <c r="L118" s="431"/>
      <c r="M118" s="431"/>
      <c r="N118" s="431"/>
      <c r="O118" s="431"/>
      <c r="P118" s="431"/>
      <c r="Q118" s="431"/>
    </row>
    <row r="119" spans="2:17" x14ac:dyDescent="0.2">
      <c r="B119" s="431"/>
      <c r="C119" s="431"/>
      <c r="D119" s="431"/>
      <c r="E119" s="431"/>
      <c r="F119" s="431"/>
      <c r="G119" s="431"/>
      <c r="H119" s="431"/>
      <c r="I119" s="431"/>
      <c r="J119" s="431"/>
      <c r="K119" s="431"/>
      <c r="L119" s="431"/>
      <c r="M119" s="431"/>
      <c r="N119" s="431"/>
      <c r="O119" s="431"/>
      <c r="P119" s="431"/>
      <c r="Q119" s="431"/>
    </row>
    <row r="120" spans="2:17" x14ac:dyDescent="0.2">
      <c r="B120" s="431"/>
      <c r="C120" s="431"/>
      <c r="D120" s="431"/>
      <c r="E120" s="431"/>
      <c r="F120" s="431"/>
      <c r="G120" s="431"/>
      <c r="H120" s="431"/>
      <c r="I120" s="431"/>
      <c r="J120" s="431"/>
      <c r="K120" s="431"/>
      <c r="L120" s="431"/>
      <c r="M120" s="431"/>
      <c r="N120" s="431"/>
      <c r="O120" s="431"/>
      <c r="P120" s="431"/>
      <c r="Q120" s="431"/>
    </row>
    <row r="121" spans="2:17" x14ac:dyDescent="0.2">
      <c r="B121" s="431"/>
      <c r="C121" s="431"/>
      <c r="D121" s="431"/>
      <c r="E121" s="431"/>
      <c r="F121" s="431"/>
      <c r="G121" s="431"/>
      <c r="H121" s="431"/>
      <c r="I121" s="431"/>
      <c r="J121" s="431"/>
      <c r="K121" s="431"/>
      <c r="L121" s="431"/>
      <c r="M121" s="431"/>
      <c r="N121" s="431"/>
      <c r="O121" s="431"/>
      <c r="P121" s="431"/>
      <c r="Q121" s="431"/>
    </row>
    <row r="122" spans="2:17" x14ac:dyDescent="0.2">
      <c r="B122" s="431"/>
      <c r="C122" s="431"/>
      <c r="D122" s="431"/>
      <c r="E122" s="431"/>
      <c r="F122" s="431"/>
      <c r="G122" s="431"/>
      <c r="H122" s="431"/>
      <c r="I122" s="431"/>
      <c r="J122" s="431"/>
      <c r="K122" s="431"/>
      <c r="L122" s="431"/>
      <c r="M122" s="431"/>
      <c r="N122" s="431"/>
      <c r="O122" s="431"/>
      <c r="P122" s="431"/>
      <c r="Q122" s="431"/>
    </row>
    <row r="123" spans="2:17" x14ac:dyDescent="0.2">
      <c r="B123" s="431"/>
      <c r="C123" s="431"/>
      <c r="D123" s="431"/>
      <c r="E123" s="431"/>
      <c r="F123" s="431"/>
      <c r="G123" s="431"/>
      <c r="H123" s="431"/>
      <c r="I123" s="431"/>
      <c r="J123" s="431"/>
      <c r="K123" s="431"/>
      <c r="L123" s="431"/>
      <c r="M123" s="431"/>
      <c r="N123" s="431"/>
      <c r="O123" s="431"/>
      <c r="P123" s="431"/>
      <c r="Q123" s="431"/>
    </row>
    <row r="124" spans="2:17" x14ac:dyDescent="0.2">
      <c r="B124" s="431"/>
      <c r="C124" s="431"/>
      <c r="D124" s="431"/>
      <c r="E124" s="431"/>
      <c r="F124" s="431"/>
      <c r="G124" s="431"/>
      <c r="H124" s="431"/>
      <c r="I124" s="431"/>
      <c r="J124" s="431"/>
      <c r="K124" s="431"/>
      <c r="L124" s="431"/>
      <c r="M124" s="431"/>
      <c r="N124" s="431"/>
      <c r="O124" s="431"/>
      <c r="P124" s="431"/>
      <c r="Q124" s="431"/>
    </row>
    <row r="125" spans="2:17" x14ac:dyDescent="0.2">
      <c r="B125" s="431"/>
      <c r="C125" s="431"/>
      <c r="D125" s="431"/>
      <c r="E125" s="431"/>
      <c r="F125" s="431"/>
      <c r="G125" s="431"/>
      <c r="H125" s="431"/>
      <c r="I125" s="431"/>
      <c r="J125" s="431"/>
      <c r="K125" s="431"/>
      <c r="L125" s="431"/>
      <c r="M125" s="431"/>
      <c r="N125" s="431"/>
      <c r="O125" s="431"/>
      <c r="P125" s="431"/>
      <c r="Q125" s="431"/>
    </row>
    <row r="126" spans="2:17" x14ac:dyDescent="0.2">
      <c r="B126" s="431"/>
      <c r="C126" s="431"/>
      <c r="D126" s="431"/>
      <c r="E126" s="431"/>
      <c r="F126" s="431"/>
      <c r="G126" s="431"/>
      <c r="H126" s="431"/>
      <c r="I126" s="431"/>
      <c r="J126" s="431"/>
      <c r="K126" s="431"/>
      <c r="L126" s="431"/>
      <c r="M126" s="431"/>
      <c r="N126" s="431"/>
      <c r="O126" s="431"/>
      <c r="P126" s="431"/>
      <c r="Q126" s="431"/>
    </row>
    <row r="127" spans="2:17" x14ac:dyDescent="0.2">
      <c r="B127" s="431"/>
      <c r="C127" s="431"/>
      <c r="D127" s="431"/>
      <c r="E127" s="431"/>
      <c r="F127" s="431"/>
      <c r="G127" s="431"/>
      <c r="H127" s="431"/>
      <c r="I127" s="431"/>
      <c r="J127" s="431"/>
      <c r="K127" s="431"/>
      <c r="L127" s="431"/>
      <c r="M127" s="431"/>
      <c r="N127" s="431"/>
      <c r="O127" s="431"/>
      <c r="P127" s="431"/>
      <c r="Q127" s="431"/>
    </row>
    <row r="128" spans="2:17" x14ac:dyDescent="0.2">
      <c r="B128" s="431"/>
      <c r="C128" s="431"/>
      <c r="D128" s="431"/>
      <c r="E128" s="431"/>
      <c r="F128" s="431"/>
      <c r="G128" s="431"/>
      <c r="H128" s="431"/>
      <c r="I128" s="431"/>
      <c r="J128" s="431"/>
      <c r="K128" s="431"/>
      <c r="L128" s="431"/>
      <c r="M128" s="431"/>
      <c r="N128" s="431"/>
      <c r="O128" s="431"/>
      <c r="P128" s="431"/>
      <c r="Q128" s="431"/>
    </row>
    <row r="129" spans="2:17" x14ac:dyDescent="0.2">
      <c r="B129" s="431"/>
      <c r="C129" s="431"/>
      <c r="D129" s="431"/>
      <c r="E129" s="431"/>
      <c r="F129" s="431"/>
      <c r="G129" s="431"/>
      <c r="H129" s="431"/>
      <c r="I129" s="431"/>
      <c r="J129" s="431"/>
      <c r="K129" s="431"/>
      <c r="L129" s="431"/>
      <c r="M129" s="431"/>
      <c r="N129" s="431"/>
      <c r="O129" s="431"/>
      <c r="P129" s="431"/>
      <c r="Q129" s="431"/>
    </row>
    <row r="130" spans="2:17" x14ac:dyDescent="0.2">
      <c r="B130" s="431"/>
      <c r="C130" s="431"/>
      <c r="D130" s="431"/>
      <c r="E130" s="431"/>
      <c r="F130" s="431"/>
      <c r="G130" s="431"/>
      <c r="H130" s="431"/>
      <c r="I130" s="431"/>
      <c r="J130" s="431"/>
      <c r="K130" s="431"/>
      <c r="L130" s="431"/>
      <c r="M130" s="431"/>
      <c r="N130" s="431"/>
      <c r="O130" s="431"/>
      <c r="P130" s="431"/>
      <c r="Q130" s="431"/>
    </row>
    <row r="131" spans="2:17" x14ac:dyDescent="0.2">
      <c r="B131" s="431"/>
      <c r="C131" s="431"/>
      <c r="D131" s="431"/>
      <c r="E131" s="431"/>
      <c r="F131" s="431"/>
      <c r="G131" s="431"/>
      <c r="H131" s="431"/>
      <c r="I131" s="431"/>
      <c r="J131" s="431"/>
      <c r="K131" s="431"/>
      <c r="L131" s="431"/>
      <c r="M131" s="431"/>
      <c r="N131" s="431"/>
      <c r="O131" s="431"/>
      <c r="P131" s="431"/>
      <c r="Q131" s="431"/>
    </row>
    <row r="132" spans="2:17" x14ac:dyDescent="0.2">
      <c r="B132" s="431"/>
      <c r="C132" s="431"/>
      <c r="D132" s="431"/>
      <c r="E132" s="431"/>
      <c r="F132" s="431"/>
      <c r="G132" s="431"/>
      <c r="H132" s="431"/>
      <c r="I132" s="431"/>
      <c r="J132" s="431"/>
      <c r="K132" s="431"/>
      <c r="L132" s="431"/>
      <c r="M132" s="431"/>
      <c r="N132" s="431"/>
      <c r="O132" s="431"/>
      <c r="P132" s="431"/>
      <c r="Q132" s="431"/>
    </row>
    <row r="133" spans="2:17" x14ac:dyDescent="0.2">
      <c r="B133" s="431"/>
      <c r="C133" s="431"/>
      <c r="D133" s="431"/>
      <c r="E133" s="431"/>
      <c r="F133" s="431"/>
      <c r="G133" s="431"/>
      <c r="H133" s="431"/>
      <c r="I133" s="431"/>
      <c r="J133" s="431"/>
      <c r="K133" s="431"/>
      <c r="L133" s="431"/>
      <c r="M133" s="431"/>
      <c r="N133" s="431"/>
      <c r="O133" s="431"/>
      <c r="P133" s="431"/>
      <c r="Q133" s="431"/>
    </row>
    <row r="134" spans="2:17" x14ac:dyDescent="0.2">
      <c r="B134" s="431"/>
      <c r="C134" s="431"/>
      <c r="D134" s="431"/>
      <c r="E134" s="431"/>
      <c r="F134" s="431"/>
      <c r="G134" s="431"/>
      <c r="H134" s="431"/>
      <c r="I134" s="431"/>
      <c r="J134" s="431"/>
      <c r="K134" s="431"/>
      <c r="L134" s="431"/>
      <c r="M134" s="431"/>
      <c r="N134" s="431"/>
      <c r="O134" s="431"/>
      <c r="P134" s="431"/>
      <c r="Q134" s="431"/>
    </row>
    <row r="135" spans="2:17" x14ac:dyDescent="0.2">
      <c r="B135" s="431"/>
      <c r="C135" s="431"/>
      <c r="D135" s="431"/>
      <c r="E135" s="431"/>
      <c r="F135" s="431"/>
      <c r="G135" s="431"/>
      <c r="H135" s="431"/>
      <c r="I135" s="431"/>
      <c r="J135" s="431"/>
      <c r="K135" s="431"/>
      <c r="L135" s="431"/>
      <c r="M135" s="431"/>
      <c r="N135" s="431"/>
      <c r="O135" s="431"/>
      <c r="P135" s="431"/>
      <c r="Q135" s="431"/>
    </row>
    <row r="136" spans="2:17" x14ac:dyDescent="0.2">
      <c r="B136" s="431"/>
      <c r="C136" s="431"/>
      <c r="D136" s="431"/>
      <c r="E136" s="431"/>
      <c r="F136" s="431"/>
      <c r="G136" s="431"/>
      <c r="H136" s="431"/>
      <c r="I136" s="431"/>
      <c r="J136" s="431"/>
      <c r="K136" s="431"/>
      <c r="L136" s="431"/>
      <c r="M136" s="431"/>
      <c r="N136" s="431"/>
      <c r="O136" s="431"/>
      <c r="P136" s="431"/>
      <c r="Q136" s="431"/>
    </row>
    <row r="137" spans="2:17" x14ac:dyDescent="0.2">
      <c r="B137" s="431"/>
      <c r="C137" s="431"/>
      <c r="D137" s="431"/>
      <c r="E137" s="431"/>
      <c r="F137" s="431"/>
      <c r="G137" s="431"/>
      <c r="H137" s="431"/>
      <c r="I137" s="431"/>
      <c r="J137" s="431"/>
      <c r="K137" s="431"/>
      <c r="L137" s="431"/>
      <c r="M137" s="431"/>
      <c r="N137" s="431"/>
      <c r="O137" s="431"/>
      <c r="P137" s="431"/>
      <c r="Q137" s="431"/>
    </row>
    <row r="138" spans="2:17" x14ac:dyDescent="0.2">
      <c r="B138" s="431"/>
      <c r="C138" s="431"/>
      <c r="D138" s="431"/>
      <c r="E138" s="431"/>
      <c r="F138" s="431"/>
      <c r="G138" s="431"/>
      <c r="H138" s="431"/>
      <c r="I138" s="431"/>
      <c r="J138" s="431"/>
      <c r="K138" s="431"/>
      <c r="L138" s="431"/>
      <c r="M138" s="431"/>
      <c r="N138" s="431"/>
      <c r="O138" s="431"/>
      <c r="P138" s="431"/>
      <c r="Q138" s="431"/>
    </row>
    <row r="139" spans="2:17" x14ac:dyDescent="0.2">
      <c r="B139" s="431"/>
      <c r="C139" s="431"/>
      <c r="D139" s="431"/>
      <c r="E139" s="431"/>
      <c r="F139" s="431"/>
      <c r="G139" s="431"/>
      <c r="H139" s="431"/>
      <c r="I139" s="431"/>
      <c r="J139" s="431"/>
      <c r="K139" s="431"/>
      <c r="L139" s="431"/>
      <c r="M139" s="431"/>
      <c r="N139" s="431"/>
      <c r="O139" s="431"/>
      <c r="P139" s="431"/>
      <c r="Q139" s="431"/>
    </row>
    <row r="140" spans="2:17" x14ac:dyDescent="0.2">
      <c r="B140" s="431"/>
      <c r="C140" s="431"/>
      <c r="D140" s="431"/>
      <c r="E140" s="431"/>
      <c r="F140" s="431"/>
      <c r="G140" s="431"/>
      <c r="H140" s="431"/>
      <c r="I140" s="431"/>
      <c r="J140" s="431"/>
      <c r="K140" s="431"/>
      <c r="L140" s="431"/>
      <c r="M140" s="431"/>
      <c r="N140" s="431"/>
      <c r="O140" s="431"/>
      <c r="P140" s="431"/>
      <c r="Q140" s="431"/>
    </row>
    <row r="141" spans="2:17" x14ac:dyDescent="0.2">
      <c r="B141" s="431"/>
      <c r="C141" s="431"/>
      <c r="D141" s="431"/>
      <c r="E141" s="431"/>
      <c r="F141" s="431"/>
      <c r="G141" s="431"/>
      <c r="H141" s="431"/>
      <c r="I141" s="431"/>
      <c r="J141" s="431"/>
      <c r="K141" s="431"/>
      <c r="L141" s="431"/>
      <c r="M141" s="431"/>
      <c r="N141" s="431"/>
      <c r="O141" s="431"/>
      <c r="P141" s="431"/>
      <c r="Q141" s="431"/>
    </row>
    <row r="142" spans="2:17" x14ac:dyDescent="0.2">
      <c r="B142" s="431"/>
      <c r="C142" s="431"/>
      <c r="D142" s="431"/>
      <c r="E142" s="431"/>
      <c r="F142" s="431"/>
      <c r="G142" s="431"/>
      <c r="H142" s="431"/>
      <c r="I142" s="431"/>
      <c r="J142" s="431"/>
      <c r="K142" s="431"/>
      <c r="L142" s="431"/>
      <c r="M142" s="431"/>
      <c r="N142" s="431"/>
      <c r="O142" s="431"/>
      <c r="P142" s="431"/>
      <c r="Q142" s="431"/>
    </row>
    <row r="143" spans="2:17" x14ac:dyDescent="0.2">
      <c r="B143" s="431"/>
      <c r="C143" s="431"/>
      <c r="D143" s="431"/>
      <c r="E143" s="431"/>
      <c r="F143" s="431"/>
      <c r="G143" s="431"/>
      <c r="H143" s="431"/>
      <c r="I143" s="431"/>
      <c r="J143" s="431"/>
      <c r="K143" s="431"/>
      <c r="L143" s="431"/>
      <c r="M143" s="431"/>
      <c r="N143" s="431"/>
      <c r="O143" s="431"/>
      <c r="P143" s="431"/>
      <c r="Q143" s="431"/>
    </row>
    <row r="144" spans="2:17" x14ac:dyDescent="0.2">
      <c r="B144" s="431"/>
      <c r="C144" s="431"/>
      <c r="D144" s="431"/>
      <c r="E144" s="431"/>
      <c r="F144" s="431"/>
      <c r="G144" s="431"/>
      <c r="H144" s="431"/>
      <c r="I144" s="431"/>
      <c r="J144" s="431"/>
      <c r="K144" s="431"/>
      <c r="L144" s="431"/>
      <c r="M144" s="431"/>
      <c r="N144" s="431"/>
      <c r="O144" s="431"/>
      <c r="P144" s="431"/>
      <c r="Q144" s="431"/>
    </row>
    <row r="145" spans="2:17" x14ac:dyDescent="0.2">
      <c r="B145" s="431"/>
      <c r="C145" s="431"/>
      <c r="D145" s="431"/>
      <c r="E145" s="431"/>
      <c r="F145" s="431"/>
      <c r="G145" s="431"/>
      <c r="H145" s="431"/>
      <c r="I145" s="431"/>
      <c r="J145" s="431"/>
      <c r="K145" s="431"/>
      <c r="L145" s="431"/>
      <c r="M145" s="431"/>
      <c r="N145" s="431"/>
      <c r="O145" s="431"/>
      <c r="P145" s="431"/>
      <c r="Q145" s="431"/>
    </row>
    <row r="146" spans="2:17" x14ac:dyDescent="0.2">
      <c r="B146" s="431"/>
      <c r="C146" s="431"/>
      <c r="D146" s="431"/>
      <c r="E146" s="431"/>
      <c r="F146" s="431"/>
      <c r="G146" s="431"/>
      <c r="H146" s="431"/>
      <c r="I146" s="431"/>
      <c r="J146" s="431"/>
      <c r="K146" s="431"/>
      <c r="L146" s="431"/>
      <c r="M146" s="431"/>
      <c r="N146" s="431"/>
      <c r="O146" s="431"/>
      <c r="P146" s="431"/>
      <c r="Q146" s="431"/>
    </row>
    <row r="147" spans="2:17" x14ac:dyDescent="0.2">
      <c r="B147" s="431"/>
      <c r="C147" s="431"/>
      <c r="D147" s="431"/>
      <c r="E147" s="431"/>
      <c r="F147" s="431"/>
      <c r="G147" s="431"/>
      <c r="H147" s="431"/>
      <c r="I147" s="431"/>
      <c r="J147" s="431"/>
      <c r="K147" s="431"/>
      <c r="L147" s="431"/>
      <c r="M147" s="431"/>
      <c r="N147" s="431"/>
      <c r="O147" s="431"/>
      <c r="P147" s="431"/>
      <c r="Q147" s="431"/>
    </row>
    <row r="148" spans="2:17" x14ac:dyDescent="0.2">
      <c r="B148" s="431"/>
      <c r="C148" s="431"/>
      <c r="D148" s="431"/>
      <c r="E148" s="431"/>
      <c r="F148" s="431"/>
      <c r="G148" s="431"/>
      <c r="H148" s="431"/>
      <c r="I148" s="431"/>
      <c r="J148" s="431"/>
      <c r="K148" s="431"/>
      <c r="L148" s="431"/>
      <c r="M148" s="431"/>
      <c r="N148" s="431"/>
      <c r="O148" s="431"/>
      <c r="P148" s="431"/>
      <c r="Q148" s="431"/>
    </row>
    <row r="149" spans="2:17" x14ac:dyDescent="0.2">
      <c r="B149" s="431"/>
      <c r="C149" s="431"/>
      <c r="D149" s="431"/>
      <c r="E149" s="431"/>
      <c r="F149" s="431"/>
      <c r="G149" s="431"/>
      <c r="H149" s="431"/>
      <c r="I149" s="431"/>
      <c r="J149" s="431"/>
      <c r="K149" s="431"/>
      <c r="L149" s="431"/>
      <c r="M149" s="431"/>
      <c r="N149" s="431"/>
      <c r="O149" s="431"/>
      <c r="P149" s="431"/>
      <c r="Q149" s="431"/>
    </row>
    <row r="150" spans="2:17" x14ac:dyDescent="0.2">
      <c r="B150" s="431"/>
      <c r="C150" s="431"/>
      <c r="D150" s="431"/>
      <c r="E150" s="431"/>
      <c r="F150" s="431"/>
      <c r="G150" s="431"/>
      <c r="H150" s="431"/>
      <c r="I150" s="431"/>
      <c r="J150" s="431"/>
      <c r="K150" s="431"/>
      <c r="L150" s="431"/>
      <c r="M150" s="431"/>
      <c r="N150" s="431"/>
      <c r="O150" s="431"/>
      <c r="P150" s="431"/>
      <c r="Q150" s="431"/>
    </row>
    <row r="151" spans="2:17" x14ac:dyDescent="0.2">
      <c r="B151" s="431"/>
      <c r="C151" s="431"/>
      <c r="D151" s="431"/>
      <c r="E151" s="431"/>
      <c r="F151" s="431"/>
      <c r="G151" s="431"/>
      <c r="H151" s="431"/>
      <c r="I151" s="431"/>
      <c r="J151" s="431"/>
      <c r="K151" s="431"/>
      <c r="L151" s="431"/>
      <c r="M151" s="431"/>
      <c r="N151" s="431"/>
      <c r="O151" s="431"/>
      <c r="P151" s="431"/>
      <c r="Q151" s="431"/>
    </row>
    <row r="152" spans="2:17" x14ac:dyDescent="0.2">
      <c r="B152" s="431"/>
      <c r="C152" s="431"/>
      <c r="D152" s="431"/>
      <c r="E152" s="431"/>
      <c r="F152" s="431"/>
      <c r="G152" s="431"/>
      <c r="H152" s="431"/>
      <c r="I152" s="431"/>
      <c r="J152" s="431"/>
      <c r="K152" s="431"/>
      <c r="L152" s="431"/>
      <c r="M152" s="431"/>
      <c r="N152" s="431"/>
      <c r="O152" s="431"/>
      <c r="P152" s="431"/>
      <c r="Q152" s="431"/>
    </row>
    <row r="153" spans="2:17" x14ac:dyDescent="0.2">
      <c r="B153" s="431"/>
      <c r="C153" s="431"/>
      <c r="D153" s="431"/>
      <c r="E153" s="431"/>
      <c r="F153" s="431"/>
      <c r="G153" s="431"/>
      <c r="H153" s="431"/>
      <c r="I153" s="431"/>
      <c r="J153" s="431"/>
      <c r="K153" s="431"/>
      <c r="L153" s="431"/>
      <c r="M153" s="431"/>
      <c r="N153" s="431"/>
      <c r="O153" s="431"/>
      <c r="P153" s="431"/>
      <c r="Q153" s="431"/>
    </row>
    <row r="154" spans="2:17" x14ac:dyDescent="0.2">
      <c r="B154" s="431"/>
      <c r="C154" s="431"/>
      <c r="D154" s="431"/>
      <c r="E154" s="431"/>
      <c r="F154" s="431"/>
      <c r="G154" s="431"/>
      <c r="H154" s="431"/>
      <c r="I154" s="431"/>
      <c r="J154" s="431"/>
      <c r="K154" s="431"/>
      <c r="L154" s="431"/>
      <c r="M154" s="431"/>
      <c r="N154" s="431"/>
      <c r="O154" s="431"/>
      <c r="P154" s="431"/>
      <c r="Q154" s="431"/>
    </row>
    <row r="155" spans="2:17" x14ac:dyDescent="0.2">
      <c r="B155" s="431"/>
      <c r="C155" s="431"/>
      <c r="D155" s="431"/>
      <c r="E155" s="431"/>
      <c r="F155" s="431"/>
      <c r="G155" s="431"/>
      <c r="H155" s="431"/>
      <c r="I155" s="431"/>
      <c r="J155" s="431"/>
      <c r="K155" s="431"/>
      <c r="L155" s="431"/>
      <c r="M155" s="431"/>
      <c r="N155" s="431"/>
      <c r="O155" s="431"/>
      <c r="P155" s="431"/>
      <c r="Q155" s="431"/>
    </row>
    <row r="156" spans="2:17" x14ac:dyDescent="0.2">
      <c r="B156" s="431"/>
      <c r="C156" s="431"/>
      <c r="D156" s="431"/>
      <c r="E156" s="431"/>
      <c r="F156" s="431"/>
      <c r="G156" s="431"/>
      <c r="H156" s="431"/>
      <c r="I156" s="431"/>
      <c r="J156" s="431"/>
      <c r="K156" s="431"/>
      <c r="L156" s="431"/>
      <c r="M156" s="431"/>
      <c r="N156" s="431"/>
      <c r="O156" s="431"/>
      <c r="P156" s="431"/>
      <c r="Q156" s="431"/>
    </row>
    <row r="157" spans="2:17" x14ac:dyDescent="0.2">
      <c r="B157" s="431"/>
      <c r="C157" s="431"/>
      <c r="D157" s="431"/>
      <c r="E157" s="431"/>
      <c r="F157" s="431"/>
      <c r="G157" s="431"/>
      <c r="H157" s="431"/>
      <c r="I157" s="431"/>
      <c r="J157" s="431"/>
      <c r="K157" s="431"/>
      <c r="L157" s="431"/>
      <c r="M157" s="431"/>
      <c r="N157" s="431"/>
      <c r="O157" s="431"/>
      <c r="P157" s="431"/>
      <c r="Q157" s="431"/>
    </row>
    <row r="158" spans="2:17" x14ac:dyDescent="0.2">
      <c r="B158" s="431"/>
      <c r="C158" s="431"/>
      <c r="D158" s="431"/>
      <c r="E158" s="431"/>
      <c r="F158" s="431"/>
      <c r="G158" s="431"/>
      <c r="H158" s="431"/>
      <c r="I158" s="431"/>
      <c r="J158" s="431"/>
      <c r="K158" s="431"/>
      <c r="L158" s="431"/>
      <c r="M158" s="431"/>
      <c r="N158" s="431"/>
      <c r="O158" s="431"/>
      <c r="P158" s="431"/>
      <c r="Q158" s="431"/>
    </row>
    <row r="159" spans="2:17" x14ac:dyDescent="0.2">
      <c r="B159" s="431"/>
      <c r="C159" s="431"/>
      <c r="D159" s="431"/>
      <c r="E159" s="431"/>
      <c r="F159" s="431"/>
      <c r="G159" s="431"/>
      <c r="H159" s="431"/>
      <c r="I159" s="431"/>
      <c r="J159" s="431"/>
      <c r="K159" s="431"/>
      <c r="L159" s="431"/>
      <c r="M159" s="431"/>
      <c r="N159" s="431"/>
      <c r="O159" s="431"/>
      <c r="P159" s="431"/>
      <c r="Q159" s="431"/>
    </row>
    <row r="160" spans="2:17" x14ac:dyDescent="0.2">
      <c r="B160" s="431"/>
      <c r="C160" s="431"/>
      <c r="D160" s="431"/>
      <c r="E160" s="431"/>
      <c r="F160" s="431"/>
      <c r="G160" s="431"/>
      <c r="H160" s="431"/>
      <c r="I160" s="431"/>
      <c r="J160" s="431"/>
      <c r="K160" s="431"/>
      <c r="L160" s="431"/>
      <c r="M160" s="431"/>
      <c r="N160" s="431"/>
      <c r="O160" s="431"/>
      <c r="P160" s="431"/>
      <c r="Q160" s="431"/>
    </row>
    <row r="161" spans="2:17" x14ac:dyDescent="0.2">
      <c r="B161" s="431"/>
      <c r="C161" s="431"/>
      <c r="D161" s="431"/>
      <c r="E161" s="431"/>
      <c r="F161" s="431"/>
      <c r="G161" s="431"/>
      <c r="H161" s="431"/>
      <c r="I161" s="431"/>
      <c r="J161" s="431"/>
      <c r="K161" s="431"/>
      <c r="L161" s="431"/>
      <c r="M161" s="431"/>
      <c r="N161" s="431"/>
      <c r="O161" s="431"/>
      <c r="P161" s="431"/>
      <c r="Q161" s="431"/>
    </row>
    <row r="162" spans="2:17" x14ac:dyDescent="0.2">
      <c r="B162" s="431"/>
      <c r="C162" s="431"/>
      <c r="D162" s="431"/>
      <c r="E162" s="431"/>
      <c r="F162" s="431"/>
      <c r="G162" s="431"/>
      <c r="H162" s="431"/>
      <c r="I162" s="431"/>
      <c r="J162" s="431"/>
      <c r="K162" s="431"/>
      <c r="L162" s="431"/>
      <c r="M162" s="431"/>
      <c r="N162" s="431"/>
      <c r="O162" s="431"/>
      <c r="P162" s="431"/>
      <c r="Q162" s="431"/>
    </row>
    <row r="163" spans="2:17" x14ac:dyDescent="0.2">
      <c r="B163" s="431"/>
      <c r="C163" s="431"/>
      <c r="D163" s="431"/>
      <c r="E163" s="431"/>
      <c r="F163" s="431"/>
      <c r="G163" s="431"/>
      <c r="H163" s="431"/>
      <c r="I163" s="431"/>
      <c r="J163" s="431"/>
      <c r="K163" s="431"/>
      <c r="L163" s="431"/>
      <c r="M163" s="431"/>
      <c r="N163" s="431"/>
      <c r="O163" s="431"/>
      <c r="P163" s="431"/>
      <c r="Q163" s="431"/>
    </row>
    <row r="164" spans="2:17" x14ac:dyDescent="0.2">
      <c r="B164" s="431"/>
      <c r="C164" s="431"/>
      <c r="D164" s="431"/>
      <c r="E164" s="431"/>
      <c r="F164" s="431"/>
      <c r="G164" s="431"/>
      <c r="H164" s="431"/>
      <c r="I164" s="431"/>
      <c r="J164" s="431"/>
      <c r="K164" s="431"/>
      <c r="L164" s="431"/>
      <c r="M164" s="431"/>
      <c r="N164" s="431"/>
      <c r="O164" s="431"/>
      <c r="P164" s="431"/>
      <c r="Q164" s="431"/>
    </row>
    <row r="165" spans="2:17" x14ac:dyDescent="0.2">
      <c r="B165" s="431"/>
      <c r="C165" s="431"/>
      <c r="D165" s="431"/>
      <c r="E165" s="431"/>
      <c r="F165" s="431"/>
      <c r="G165" s="431"/>
      <c r="H165" s="431"/>
      <c r="I165" s="431"/>
      <c r="J165" s="431"/>
      <c r="K165" s="431"/>
      <c r="L165" s="431"/>
      <c r="M165" s="431"/>
      <c r="N165" s="431"/>
      <c r="O165" s="431"/>
      <c r="P165" s="431"/>
      <c r="Q165" s="431"/>
    </row>
    <row r="166" spans="2:17" x14ac:dyDescent="0.2">
      <c r="B166" s="431"/>
      <c r="C166" s="431"/>
      <c r="D166" s="431"/>
      <c r="E166" s="431"/>
      <c r="F166" s="431"/>
      <c r="G166" s="431"/>
      <c r="H166" s="431"/>
      <c r="I166" s="431"/>
      <c r="J166" s="431"/>
      <c r="K166" s="431"/>
      <c r="L166" s="431"/>
      <c r="M166" s="431"/>
      <c r="N166" s="431"/>
      <c r="O166" s="431"/>
      <c r="P166" s="431"/>
      <c r="Q166" s="431"/>
    </row>
    <row r="167" spans="2:17" x14ac:dyDescent="0.2">
      <c r="B167" s="431"/>
      <c r="C167" s="431"/>
      <c r="D167" s="431"/>
      <c r="E167" s="431"/>
      <c r="F167" s="431"/>
      <c r="G167" s="431"/>
      <c r="H167" s="431"/>
      <c r="I167" s="431"/>
      <c r="J167" s="431"/>
      <c r="K167" s="431"/>
      <c r="L167" s="431"/>
      <c r="M167" s="431"/>
      <c r="N167" s="431"/>
      <c r="O167" s="431"/>
      <c r="P167" s="431"/>
      <c r="Q167" s="431"/>
    </row>
    <row r="168" spans="2:17" x14ac:dyDescent="0.2">
      <c r="B168" s="431"/>
      <c r="C168" s="431"/>
      <c r="D168" s="431"/>
      <c r="E168" s="431"/>
      <c r="F168" s="431"/>
      <c r="G168" s="431"/>
      <c r="H168" s="431"/>
      <c r="I168" s="431"/>
      <c r="J168" s="431"/>
      <c r="K168" s="431"/>
      <c r="L168" s="431"/>
      <c r="M168" s="431"/>
      <c r="N168" s="431"/>
      <c r="O168" s="431"/>
      <c r="P168" s="431"/>
      <c r="Q168" s="431"/>
    </row>
    <row r="169" spans="2:17" x14ac:dyDescent="0.2">
      <c r="B169" s="431"/>
      <c r="C169" s="431"/>
      <c r="D169" s="431"/>
      <c r="E169" s="431"/>
      <c r="F169" s="431"/>
      <c r="G169" s="431"/>
      <c r="H169" s="431"/>
      <c r="I169" s="431"/>
      <c r="J169" s="431"/>
      <c r="K169" s="431"/>
      <c r="L169" s="431"/>
      <c r="M169" s="431"/>
      <c r="N169" s="431"/>
      <c r="O169" s="431"/>
      <c r="P169" s="431"/>
      <c r="Q169" s="431"/>
    </row>
    <row r="170" spans="2:17" x14ac:dyDescent="0.2">
      <c r="B170" s="431"/>
      <c r="C170" s="431"/>
      <c r="D170" s="431"/>
      <c r="E170" s="431"/>
      <c r="F170" s="431"/>
      <c r="G170" s="431"/>
      <c r="H170" s="431"/>
      <c r="I170" s="431"/>
      <c r="J170" s="431"/>
      <c r="K170" s="431"/>
      <c r="L170" s="431"/>
      <c r="M170" s="431"/>
      <c r="N170" s="431"/>
      <c r="O170" s="431"/>
      <c r="P170" s="431"/>
      <c r="Q170" s="431"/>
    </row>
    <row r="171" spans="2:17" x14ac:dyDescent="0.2">
      <c r="B171" s="431"/>
      <c r="C171" s="431"/>
      <c r="D171" s="431"/>
      <c r="E171" s="431"/>
      <c r="F171" s="431"/>
      <c r="G171" s="431"/>
      <c r="H171" s="431"/>
      <c r="I171" s="431"/>
      <c r="J171" s="431"/>
      <c r="K171" s="431"/>
      <c r="L171" s="431"/>
      <c r="M171" s="431"/>
      <c r="N171" s="431"/>
      <c r="O171" s="431"/>
      <c r="P171" s="431"/>
      <c r="Q171" s="431"/>
    </row>
    <row r="172" spans="2:17" x14ac:dyDescent="0.2">
      <c r="B172" s="431"/>
      <c r="C172" s="431"/>
      <c r="D172" s="431"/>
      <c r="E172" s="431"/>
      <c r="F172" s="431"/>
      <c r="G172" s="431"/>
      <c r="H172" s="431"/>
      <c r="I172" s="431"/>
      <c r="J172" s="431"/>
      <c r="K172" s="431"/>
      <c r="L172" s="431"/>
      <c r="M172" s="431"/>
      <c r="N172" s="431"/>
      <c r="O172" s="431"/>
      <c r="P172" s="431"/>
      <c r="Q172" s="431"/>
    </row>
    <row r="173" spans="2:17" x14ac:dyDescent="0.2">
      <c r="B173" s="431"/>
      <c r="C173" s="431"/>
      <c r="D173" s="431"/>
      <c r="E173" s="431"/>
      <c r="F173" s="431"/>
      <c r="G173" s="431"/>
      <c r="H173" s="431"/>
      <c r="I173" s="431"/>
      <c r="J173" s="431"/>
      <c r="K173" s="431"/>
      <c r="L173" s="431"/>
      <c r="M173" s="431"/>
      <c r="N173" s="431"/>
      <c r="O173" s="431"/>
      <c r="P173" s="431"/>
      <c r="Q173" s="431"/>
    </row>
    <row r="174" spans="2:17" x14ac:dyDescent="0.2">
      <c r="B174" s="431"/>
      <c r="C174" s="431"/>
      <c r="D174" s="431"/>
      <c r="E174" s="431"/>
      <c r="F174" s="431"/>
      <c r="G174" s="431"/>
      <c r="H174" s="431"/>
      <c r="I174" s="431"/>
      <c r="J174" s="431"/>
      <c r="K174" s="431"/>
      <c r="L174" s="431"/>
      <c r="M174" s="431"/>
      <c r="N174" s="431"/>
      <c r="O174" s="431"/>
      <c r="P174" s="431"/>
      <c r="Q174" s="431"/>
    </row>
    <row r="175" spans="2:17" x14ac:dyDescent="0.2">
      <c r="B175" s="431"/>
      <c r="C175" s="431"/>
      <c r="D175" s="431"/>
      <c r="E175" s="431"/>
      <c r="F175" s="431"/>
      <c r="G175" s="431"/>
      <c r="H175" s="431"/>
      <c r="I175" s="431"/>
      <c r="J175" s="431"/>
      <c r="K175" s="431"/>
      <c r="L175" s="431"/>
      <c r="M175" s="431"/>
      <c r="N175" s="431"/>
      <c r="O175" s="431"/>
      <c r="P175" s="431"/>
      <c r="Q175" s="431"/>
    </row>
    <row r="176" spans="2:17" x14ac:dyDescent="0.2">
      <c r="B176" s="431"/>
      <c r="C176" s="431"/>
      <c r="D176" s="431"/>
      <c r="E176" s="431"/>
      <c r="F176" s="431"/>
      <c r="G176" s="431"/>
      <c r="H176" s="431"/>
      <c r="I176" s="431"/>
      <c r="J176" s="431"/>
      <c r="K176" s="431"/>
      <c r="L176" s="431"/>
      <c r="M176" s="431"/>
      <c r="N176" s="431"/>
      <c r="O176" s="431"/>
      <c r="P176" s="431"/>
      <c r="Q176" s="431"/>
    </row>
    <row r="177" spans="2:17" x14ac:dyDescent="0.2">
      <c r="B177" s="431"/>
      <c r="C177" s="431"/>
      <c r="D177" s="431"/>
      <c r="E177" s="431"/>
      <c r="F177" s="431"/>
      <c r="G177" s="431"/>
      <c r="H177" s="431"/>
      <c r="I177" s="431"/>
      <c r="J177" s="431"/>
      <c r="K177" s="431"/>
      <c r="L177" s="431"/>
      <c r="M177" s="431"/>
      <c r="N177" s="431"/>
      <c r="O177" s="431"/>
      <c r="P177" s="431"/>
      <c r="Q177" s="431"/>
    </row>
    <row r="178" spans="2:17" x14ac:dyDescent="0.2">
      <c r="B178" s="431"/>
      <c r="C178" s="431"/>
      <c r="D178" s="431"/>
      <c r="E178" s="431"/>
      <c r="F178" s="431"/>
      <c r="G178" s="431"/>
      <c r="H178" s="431"/>
      <c r="I178" s="431"/>
      <c r="J178" s="431"/>
      <c r="K178" s="431"/>
      <c r="L178" s="431"/>
      <c r="M178" s="431"/>
      <c r="N178" s="431"/>
      <c r="O178" s="431"/>
      <c r="P178" s="431"/>
      <c r="Q178" s="431"/>
    </row>
    <row r="179" spans="2:17" x14ac:dyDescent="0.2">
      <c r="B179" s="431"/>
      <c r="C179" s="431"/>
      <c r="D179" s="431"/>
      <c r="E179" s="431"/>
      <c r="F179" s="431"/>
      <c r="G179" s="431"/>
      <c r="H179" s="431"/>
      <c r="I179" s="431"/>
      <c r="J179" s="431"/>
      <c r="K179" s="431"/>
      <c r="L179" s="431"/>
      <c r="M179" s="431"/>
      <c r="N179" s="431"/>
      <c r="O179" s="431"/>
      <c r="P179" s="431"/>
      <c r="Q179" s="431"/>
    </row>
    <row r="180" spans="2:17" x14ac:dyDescent="0.2">
      <c r="B180" s="431"/>
      <c r="C180" s="431"/>
      <c r="D180" s="431"/>
      <c r="E180" s="431"/>
      <c r="F180" s="431"/>
      <c r="G180" s="431"/>
      <c r="H180" s="431"/>
      <c r="I180" s="431"/>
      <c r="J180" s="431"/>
      <c r="K180" s="431"/>
      <c r="L180" s="431"/>
      <c r="M180" s="431"/>
      <c r="N180" s="431"/>
      <c r="O180" s="431"/>
      <c r="P180" s="431"/>
      <c r="Q180" s="431"/>
    </row>
    <row r="181" spans="2:17" x14ac:dyDescent="0.2">
      <c r="B181" s="431"/>
      <c r="C181" s="431"/>
      <c r="D181" s="431"/>
      <c r="E181" s="431"/>
      <c r="F181" s="431"/>
      <c r="G181" s="431"/>
      <c r="H181" s="431"/>
      <c r="I181" s="431"/>
      <c r="J181" s="431"/>
      <c r="K181" s="431"/>
      <c r="L181" s="431"/>
      <c r="M181" s="431"/>
      <c r="N181" s="431"/>
      <c r="O181" s="431"/>
      <c r="P181" s="431"/>
      <c r="Q181" s="431"/>
    </row>
    <row r="182" spans="2:17" x14ac:dyDescent="0.2">
      <c r="B182" s="431"/>
      <c r="C182" s="431"/>
      <c r="D182" s="431"/>
      <c r="E182" s="431"/>
      <c r="F182" s="431"/>
      <c r="G182" s="431"/>
      <c r="H182" s="431"/>
      <c r="I182" s="431"/>
      <c r="J182" s="431"/>
      <c r="K182" s="431"/>
      <c r="L182" s="431"/>
      <c r="M182" s="431"/>
      <c r="N182" s="431"/>
      <c r="O182" s="431"/>
      <c r="P182" s="431"/>
      <c r="Q182" s="431"/>
    </row>
    <row r="183" spans="2:17" x14ac:dyDescent="0.2">
      <c r="B183" s="431"/>
      <c r="C183" s="431"/>
      <c r="D183" s="431"/>
      <c r="E183" s="431"/>
      <c r="F183" s="431"/>
      <c r="G183" s="431"/>
      <c r="H183" s="431"/>
      <c r="I183" s="431"/>
      <c r="J183" s="431"/>
      <c r="K183" s="431"/>
      <c r="L183" s="431"/>
      <c r="M183" s="431"/>
      <c r="N183" s="431"/>
      <c r="O183" s="431"/>
      <c r="P183" s="431"/>
      <c r="Q183" s="431"/>
    </row>
    <row r="184" spans="2:17" x14ac:dyDescent="0.2">
      <c r="B184" s="431"/>
      <c r="C184" s="431"/>
      <c r="D184" s="431"/>
      <c r="E184" s="431"/>
      <c r="F184" s="431"/>
      <c r="G184" s="431"/>
      <c r="H184" s="431"/>
      <c r="I184" s="431"/>
      <c r="J184" s="431"/>
      <c r="K184" s="431"/>
      <c r="L184" s="431"/>
      <c r="M184" s="431"/>
      <c r="N184" s="431"/>
      <c r="O184" s="431"/>
      <c r="P184" s="431"/>
      <c r="Q184" s="431"/>
    </row>
    <row r="185" spans="2:17" x14ac:dyDescent="0.2">
      <c r="B185" s="431"/>
      <c r="C185" s="431"/>
      <c r="D185" s="431"/>
      <c r="E185" s="431"/>
      <c r="F185" s="431"/>
      <c r="G185" s="431"/>
      <c r="H185" s="431"/>
      <c r="I185" s="431"/>
      <c r="J185" s="431"/>
      <c r="K185" s="431"/>
      <c r="L185" s="431"/>
      <c r="M185" s="431"/>
      <c r="N185" s="431"/>
      <c r="O185" s="431"/>
      <c r="P185" s="431"/>
      <c r="Q185" s="431"/>
    </row>
    <row r="186" spans="2:17" x14ac:dyDescent="0.2">
      <c r="B186" s="431"/>
      <c r="C186" s="431"/>
      <c r="D186" s="431"/>
      <c r="E186" s="431"/>
      <c r="F186" s="431"/>
      <c r="G186" s="431"/>
      <c r="H186" s="431"/>
      <c r="I186" s="431"/>
      <c r="J186" s="431"/>
      <c r="K186" s="431"/>
      <c r="L186" s="431"/>
      <c r="M186" s="431"/>
      <c r="N186" s="431"/>
      <c r="O186" s="431"/>
      <c r="P186" s="431"/>
      <c r="Q186" s="431"/>
    </row>
    <row r="187" spans="2:17" x14ac:dyDescent="0.2">
      <c r="B187" s="431"/>
      <c r="C187" s="431"/>
      <c r="D187" s="431"/>
      <c r="E187" s="431"/>
      <c r="F187" s="431"/>
      <c r="G187" s="431"/>
      <c r="H187" s="431"/>
      <c r="I187" s="431"/>
      <c r="J187" s="431"/>
      <c r="K187" s="431"/>
      <c r="L187" s="431"/>
      <c r="M187" s="431"/>
      <c r="N187" s="431"/>
      <c r="O187" s="431"/>
      <c r="P187" s="431"/>
      <c r="Q187" s="431"/>
    </row>
    <row r="188" spans="2:17" x14ac:dyDescent="0.2">
      <c r="B188" s="431"/>
      <c r="C188" s="431"/>
      <c r="D188" s="431"/>
      <c r="E188" s="431"/>
      <c r="F188" s="431"/>
      <c r="G188" s="431"/>
      <c r="H188" s="431"/>
      <c r="I188" s="431"/>
      <c r="J188" s="431"/>
      <c r="K188" s="431"/>
      <c r="L188" s="431"/>
      <c r="M188" s="431"/>
      <c r="N188" s="431"/>
      <c r="O188" s="431"/>
      <c r="P188" s="431"/>
      <c r="Q188" s="431"/>
    </row>
    <row r="189" spans="2:17" x14ac:dyDescent="0.2">
      <c r="B189" s="431"/>
      <c r="C189" s="431"/>
      <c r="D189" s="431"/>
      <c r="E189" s="431"/>
      <c r="F189" s="431"/>
      <c r="G189" s="431"/>
      <c r="H189" s="431"/>
      <c r="I189" s="431"/>
      <c r="J189" s="431"/>
      <c r="K189" s="431"/>
      <c r="L189" s="431"/>
      <c r="M189" s="431"/>
      <c r="N189" s="431"/>
      <c r="O189" s="431"/>
      <c r="P189" s="431"/>
      <c r="Q189" s="431"/>
    </row>
    <row r="190" spans="2:17" x14ac:dyDescent="0.2">
      <c r="B190" s="431"/>
      <c r="C190" s="431"/>
      <c r="D190" s="431"/>
      <c r="E190" s="431"/>
      <c r="F190" s="431"/>
      <c r="G190" s="431"/>
      <c r="H190" s="431"/>
      <c r="I190" s="431"/>
      <c r="J190" s="431"/>
      <c r="K190" s="431"/>
      <c r="L190" s="431"/>
      <c r="M190" s="431"/>
      <c r="N190" s="431"/>
      <c r="O190" s="431"/>
      <c r="P190" s="431"/>
      <c r="Q190" s="431"/>
    </row>
    <row r="191" spans="2:17" x14ac:dyDescent="0.2">
      <c r="B191" s="431"/>
      <c r="C191" s="431"/>
      <c r="D191" s="431"/>
      <c r="E191" s="431"/>
      <c r="F191" s="431"/>
      <c r="G191" s="431"/>
      <c r="H191" s="431"/>
      <c r="I191" s="431"/>
      <c r="J191" s="431"/>
      <c r="K191" s="431"/>
      <c r="L191" s="431"/>
      <c r="M191" s="431"/>
      <c r="N191" s="431"/>
      <c r="O191" s="431"/>
      <c r="P191" s="431"/>
      <c r="Q191" s="431"/>
    </row>
    <row r="192" spans="2:17" x14ac:dyDescent="0.2">
      <c r="B192" s="431"/>
      <c r="C192" s="431"/>
      <c r="D192" s="431"/>
      <c r="E192" s="431"/>
      <c r="F192" s="431"/>
      <c r="G192" s="431"/>
      <c r="H192" s="431"/>
      <c r="I192" s="431"/>
      <c r="J192" s="431"/>
      <c r="K192" s="431"/>
      <c r="L192" s="431"/>
      <c r="M192" s="431"/>
      <c r="N192" s="431"/>
      <c r="O192" s="431"/>
      <c r="P192" s="431"/>
      <c r="Q192" s="431"/>
    </row>
    <row r="193" spans="2:17" x14ac:dyDescent="0.2">
      <c r="B193" s="431"/>
      <c r="C193" s="431"/>
      <c r="D193" s="431"/>
      <c r="E193" s="431"/>
      <c r="F193" s="431"/>
      <c r="G193" s="431"/>
      <c r="H193" s="431"/>
      <c r="I193" s="431"/>
      <c r="J193" s="431"/>
      <c r="K193" s="431"/>
      <c r="L193" s="431"/>
      <c r="M193" s="431"/>
      <c r="N193" s="431"/>
      <c r="O193" s="431"/>
      <c r="P193" s="431"/>
      <c r="Q193" s="431"/>
    </row>
    <row r="194" spans="2:17" x14ac:dyDescent="0.2">
      <c r="B194" s="431"/>
      <c r="C194" s="431"/>
      <c r="D194" s="431"/>
      <c r="E194" s="431"/>
      <c r="F194" s="431"/>
      <c r="G194" s="431"/>
      <c r="H194" s="431"/>
      <c r="I194" s="431"/>
      <c r="J194" s="431"/>
      <c r="K194" s="431"/>
      <c r="L194" s="431"/>
      <c r="M194" s="431"/>
      <c r="N194" s="431"/>
      <c r="O194" s="431"/>
      <c r="P194" s="431"/>
      <c r="Q194" s="431"/>
    </row>
    <row r="195" spans="2:17" x14ac:dyDescent="0.2">
      <c r="B195" s="431"/>
      <c r="C195" s="431"/>
      <c r="D195" s="431"/>
      <c r="E195" s="431"/>
      <c r="F195" s="431"/>
      <c r="G195" s="431"/>
      <c r="H195" s="431"/>
      <c r="I195" s="431"/>
      <c r="J195" s="431"/>
      <c r="K195" s="431"/>
      <c r="L195" s="431"/>
      <c r="M195" s="431"/>
      <c r="N195" s="431"/>
      <c r="O195" s="431"/>
      <c r="P195" s="431"/>
      <c r="Q195" s="431"/>
    </row>
    <row r="196" spans="2:17" x14ac:dyDescent="0.2">
      <c r="B196" s="431"/>
      <c r="C196" s="431"/>
      <c r="D196" s="431"/>
      <c r="E196" s="431"/>
      <c r="F196" s="431"/>
      <c r="G196" s="431"/>
      <c r="H196" s="431"/>
      <c r="I196" s="431"/>
      <c r="J196" s="431"/>
      <c r="K196" s="431"/>
      <c r="L196" s="431"/>
      <c r="M196" s="431"/>
      <c r="N196" s="431"/>
      <c r="O196" s="431"/>
      <c r="P196" s="431"/>
      <c r="Q196" s="431"/>
    </row>
    <row r="197" spans="2:17" x14ac:dyDescent="0.2">
      <c r="B197" s="431"/>
      <c r="C197" s="431"/>
      <c r="D197" s="431"/>
      <c r="E197" s="431"/>
      <c r="F197" s="431"/>
      <c r="G197" s="431"/>
      <c r="H197" s="431"/>
      <c r="I197" s="431"/>
      <c r="J197" s="431"/>
      <c r="K197" s="431"/>
      <c r="L197" s="431"/>
      <c r="M197" s="431"/>
      <c r="N197" s="431"/>
      <c r="O197" s="431"/>
      <c r="P197" s="431"/>
      <c r="Q197" s="431"/>
    </row>
    <row r="198" spans="2:17" x14ac:dyDescent="0.2">
      <c r="B198" s="431"/>
      <c r="C198" s="431"/>
      <c r="D198" s="431"/>
      <c r="E198" s="431"/>
      <c r="F198" s="431"/>
      <c r="G198" s="431"/>
      <c r="H198" s="431"/>
      <c r="I198" s="431"/>
      <c r="J198" s="431"/>
      <c r="K198" s="431"/>
      <c r="L198" s="431"/>
      <c r="M198" s="431"/>
      <c r="N198" s="431"/>
      <c r="O198" s="431"/>
      <c r="P198" s="431"/>
      <c r="Q198" s="431"/>
    </row>
    <row r="199" spans="2:17" x14ac:dyDescent="0.2">
      <c r="B199" s="431"/>
      <c r="C199" s="431"/>
      <c r="D199" s="431"/>
      <c r="E199" s="431"/>
      <c r="F199" s="431"/>
      <c r="G199" s="431"/>
      <c r="H199" s="431"/>
      <c r="I199" s="431"/>
      <c r="J199" s="431"/>
      <c r="K199" s="431"/>
      <c r="L199" s="431"/>
      <c r="M199" s="431"/>
      <c r="N199" s="431"/>
      <c r="O199" s="431"/>
      <c r="P199" s="431"/>
      <c r="Q199" s="431"/>
    </row>
    <row r="200" spans="2:17" x14ac:dyDescent="0.2">
      <c r="B200" s="431"/>
      <c r="C200" s="431"/>
      <c r="D200" s="431"/>
      <c r="E200" s="431"/>
      <c r="F200" s="431"/>
      <c r="G200" s="431"/>
      <c r="H200" s="431"/>
      <c r="I200" s="431"/>
      <c r="J200" s="431"/>
      <c r="K200" s="431"/>
      <c r="L200" s="431"/>
      <c r="M200" s="431"/>
      <c r="N200" s="431"/>
      <c r="O200" s="431"/>
      <c r="P200" s="431"/>
      <c r="Q200" s="431"/>
    </row>
    <row r="201" spans="2:17" x14ac:dyDescent="0.2">
      <c r="B201" s="431"/>
      <c r="C201" s="431"/>
      <c r="D201" s="431"/>
      <c r="E201" s="431"/>
      <c r="F201" s="431"/>
      <c r="G201" s="431"/>
      <c r="H201" s="431"/>
      <c r="I201" s="431"/>
      <c r="J201" s="431"/>
      <c r="K201" s="431"/>
      <c r="L201" s="431"/>
      <c r="M201" s="431"/>
      <c r="N201" s="431"/>
      <c r="O201" s="431"/>
      <c r="P201" s="431"/>
      <c r="Q201" s="431"/>
    </row>
    <row r="202" spans="2:17" x14ac:dyDescent="0.2">
      <c r="B202" s="431"/>
      <c r="C202" s="431"/>
      <c r="D202" s="431"/>
      <c r="E202" s="431"/>
      <c r="F202" s="431"/>
      <c r="G202" s="431"/>
      <c r="H202" s="431"/>
      <c r="I202" s="431"/>
      <c r="J202" s="431"/>
      <c r="K202" s="431"/>
      <c r="L202" s="431"/>
      <c r="M202" s="431"/>
      <c r="N202" s="431"/>
      <c r="O202" s="431"/>
      <c r="P202" s="431"/>
      <c r="Q202" s="431"/>
    </row>
    <row r="203" spans="2:17" x14ac:dyDescent="0.2">
      <c r="B203" s="431"/>
      <c r="C203" s="431"/>
      <c r="D203" s="431"/>
      <c r="E203" s="431"/>
      <c r="F203" s="431"/>
      <c r="G203" s="431"/>
      <c r="H203" s="431"/>
      <c r="I203" s="431"/>
      <c r="J203" s="431"/>
      <c r="K203" s="431"/>
      <c r="L203" s="431"/>
      <c r="M203" s="431"/>
      <c r="N203" s="431"/>
      <c r="O203" s="431"/>
      <c r="P203" s="431"/>
      <c r="Q203" s="431"/>
    </row>
    <row r="204" spans="2:17" x14ac:dyDescent="0.2">
      <c r="B204" s="431"/>
      <c r="C204" s="431"/>
      <c r="D204" s="431"/>
      <c r="E204" s="431"/>
      <c r="F204" s="431"/>
      <c r="G204" s="431"/>
      <c r="H204" s="431"/>
      <c r="I204" s="431"/>
      <c r="J204" s="431"/>
      <c r="K204" s="431"/>
      <c r="L204" s="431"/>
      <c r="M204" s="431"/>
      <c r="N204" s="431"/>
      <c r="O204" s="431"/>
      <c r="P204" s="431"/>
      <c r="Q204" s="431"/>
    </row>
    <row r="205" spans="2:17" x14ac:dyDescent="0.2">
      <c r="B205" s="431"/>
      <c r="C205" s="431"/>
      <c r="D205" s="431"/>
      <c r="E205" s="431"/>
      <c r="F205" s="431"/>
      <c r="G205" s="431"/>
      <c r="H205" s="431"/>
      <c r="I205" s="431"/>
      <c r="J205" s="431"/>
      <c r="K205" s="431"/>
      <c r="L205" s="431"/>
      <c r="M205" s="431"/>
      <c r="N205" s="431"/>
      <c r="O205" s="431"/>
      <c r="P205" s="431"/>
      <c r="Q205" s="431"/>
    </row>
    <row r="206" spans="2:17" x14ac:dyDescent="0.2">
      <c r="B206" s="431"/>
      <c r="C206" s="431"/>
      <c r="D206" s="431"/>
      <c r="E206" s="431"/>
      <c r="F206" s="431"/>
      <c r="G206" s="431"/>
      <c r="H206" s="431"/>
      <c r="I206" s="431"/>
      <c r="J206" s="431"/>
      <c r="K206" s="431"/>
      <c r="L206" s="431"/>
      <c r="M206" s="431"/>
      <c r="N206" s="431"/>
      <c r="O206" s="431"/>
      <c r="P206" s="431"/>
      <c r="Q206" s="431"/>
    </row>
    <row r="207" spans="2:17" x14ac:dyDescent="0.2">
      <c r="B207" s="431"/>
      <c r="C207" s="431"/>
      <c r="D207" s="431"/>
      <c r="E207" s="431"/>
      <c r="F207" s="431"/>
      <c r="G207" s="431"/>
      <c r="H207" s="431"/>
      <c r="I207" s="431"/>
      <c r="J207" s="431"/>
      <c r="K207" s="431"/>
      <c r="L207" s="431"/>
      <c r="M207" s="431"/>
      <c r="N207" s="431"/>
      <c r="O207" s="431"/>
      <c r="P207" s="431"/>
      <c r="Q207" s="431"/>
    </row>
    <row r="208" spans="2:17" x14ac:dyDescent="0.2">
      <c r="B208" s="431"/>
      <c r="C208" s="431"/>
      <c r="D208" s="431"/>
      <c r="E208" s="431"/>
      <c r="F208" s="431"/>
      <c r="G208" s="431"/>
      <c r="H208" s="431"/>
      <c r="I208" s="431"/>
      <c r="J208" s="431"/>
      <c r="K208" s="431"/>
      <c r="L208" s="431"/>
      <c r="M208" s="431"/>
      <c r="N208" s="431"/>
      <c r="O208" s="431"/>
      <c r="P208" s="431"/>
      <c r="Q208" s="431"/>
    </row>
    <row r="209" spans="2:17" x14ac:dyDescent="0.2">
      <c r="B209" s="431"/>
      <c r="C209" s="431"/>
      <c r="D209" s="431"/>
      <c r="E209" s="431"/>
      <c r="F209" s="431"/>
      <c r="G209" s="431"/>
      <c r="H209" s="431"/>
      <c r="I209" s="431"/>
      <c r="J209" s="431"/>
      <c r="K209" s="431"/>
      <c r="L209" s="431"/>
      <c r="M209" s="431"/>
      <c r="N209" s="431"/>
      <c r="O209" s="431"/>
      <c r="P209" s="431"/>
      <c r="Q209" s="431"/>
    </row>
    <row r="210" spans="2:17" x14ac:dyDescent="0.2">
      <c r="B210" s="431"/>
      <c r="C210" s="431"/>
      <c r="D210" s="431"/>
      <c r="E210" s="431"/>
      <c r="F210" s="431"/>
      <c r="G210" s="431"/>
      <c r="H210" s="431"/>
      <c r="I210" s="431"/>
      <c r="J210" s="431"/>
      <c r="K210" s="431"/>
      <c r="L210" s="431"/>
      <c r="M210" s="431"/>
      <c r="N210" s="431"/>
      <c r="O210" s="431"/>
      <c r="P210" s="431"/>
      <c r="Q210" s="431"/>
    </row>
    <row r="211" spans="2:17" x14ac:dyDescent="0.2">
      <c r="B211" s="431"/>
      <c r="C211" s="431"/>
      <c r="D211" s="431"/>
      <c r="E211" s="431"/>
      <c r="F211" s="431"/>
      <c r="G211" s="431"/>
      <c r="H211" s="431"/>
      <c r="I211" s="431"/>
      <c r="J211" s="431"/>
      <c r="K211" s="431"/>
      <c r="L211" s="431"/>
      <c r="M211" s="431"/>
      <c r="N211" s="431"/>
      <c r="O211" s="431"/>
      <c r="P211" s="431"/>
      <c r="Q211" s="431"/>
    </row>
    <row r="212" spans="2:17" x14ac:dyDescent="0.2">
      <c r="B212" s="431"/>
      <c r="C212" s="431"/>
      <c r="D212" s="431"/>
      <c r="E212" s="431"/>
      <c r="F212" s="431"/>
      <c r="G212" s="431"/>
      <c r="H212" s="431"/>
      <c r="I212" s="431"/>
      <c r="J212" s="431"/>
      <c r="K212" s="431"/>
      <c r="L212" s="431"/>
      <c r="M212" s="431"/>
      <c r="N212" s="431"/>
      <c r="O212" s="431"/>
      <c r="P212" s="431"/>
      <c r="Q212" s="431"/>
    </row>
    <row r="213" spans="2:17" x14ac:dyDescent="0.2">
      <c r="B213" s="431"/>
      <c r="C213" s="431"/>
      <c r="D213" s="431"/>
      <c r="E213" s="431"/>
      <c r="F213" s="431"/>
      <c r="G213" s="431"/>
      <c r="H213" s="431"/>
      <c r="I213" s="431"/>
      <c r="J213" s="431"/>
      <c r="K213" s="431"/>
      <c r="L213" s="431"/>
      <c r="M213" s="431"/>
      <c r="N213" s="431"/>
      <c r="O213" s="431"/>
      <c r="P213" s="431"/>
      <c r="Q213" s="431"/>
    </row>
    <row r="214" spans="2:17" x14ac:dyDescent="0.2">
      <c r="B214" s="431"/>
      <c r="C214" s="431"/>
      <c r="D214" s="431"/>
      <c r="E214" s="431"/>
      <c r="F214" s="431"/>
      <c r="G214" s="431"/>
      <c r="H214" s="431"/>
      <c r="I214" s="431"/>
      <c r="J214" s="431"/>
      <c r="K214" s="431"/>
      <c r="L214" s="431"/>
      <c r="M214" s="431"/>
      <c r="N214" s="431"/>
      <c r="O214" s="431"/>
      <c r="P214" s="431"/>
      <c r="Q214" s="431"/>
    </row>
    <row r="215" spans="2:17" x14ac:dyDescent="0.2">
      <c r="B215" s="431"/>
      <c r="C215" s="431"/>
      <c r="D215" s="431"/>
      <c r="E215" s="431"/>
      <c r="F215" s="431"/>
      <c r="G215" s="431"/>
      <c r="H215" s="431"/>
      <c r="I215" s="431"/>
      <c r="J215" s="431"/>
      <c r="K215" s="431"/>
      <c r="L215" s="431"/>
      <c r="M215" s="431"/>
      <c r="N215" s="431"/>
      <c r="O215" s="431"/>
      <c r="P215" s="431"/>
      <c r="Q215" s="431"/>
    </row>
    <row r="216" spans="2:17" x14ac:dyDescent="0.2">
      <c r="B216" s="431"/>
      <c r="C216" s="431"/>
      <c r="D216" s="431"/>
      <c r="E216" s="431"/>
      <c r="F216" s="431"/>
      <c r="G216" s="431"/>
      <c r="H216" s="431"/>
      <c r="I216" s="431"/>
      <c r="J216" s="431"/>
      <c r="K216" s="431"/>
      <c r="L216" s="431"/>
      <c r="M216" s="431"/>
      <c r="N216" s="431"/>
      <c r="O216" s="431"/>
      <c r="P216" s="431"/>
      <c r="Q216" s="431"/>
    </row>
    <row r="217" spans="2:17" x14ac:dyDescent="0.2">
      <c r="B217" s="431"/>
      <c r="C217" s="431"/>
      <c r="D217" s="431"/>
      <c r="E217" s="431"/>
      <c r="F217" s="431"/>
      <c r="G217" s="431"/>
      <c r="H217" s="431"/>
      <c r="I217" s="431"/>
      <c r="J217" s="431"/>
      <c r="K217" s="431"/>
      <c r="L217" s="431"/>
      <c r="M217" s="431"/>
      <c r="N217" s="431"/>
      <c r="O217" s="431"/>
      <c r="P217" s="431"/>
      <c r="Q217" s="431"/>
    </row>
    <row r="218" spans="2:17" x14ac:dyDescent="0.2">
      <c r="B218" s="431"/>
      <c r="C218" s="431"/>
      <c r="D218" s="431"/>
      <c r="E218" s="431"/>
      <c r="F218" s="431"/>
      <c r="G218" s="431"/>
      <c r="H218" s="431"/>
      <c r="I218" s="431"/>
      <c r="J218" s="431"/>
      <c r="K218" s="431"/>
      <c r="L218" s="431"/>
      <c r="M218" s="431"/>
      <c r="N218" s="431"/>
      <c r="O218" s="431"/>
      <c r="P218" s="431"/>
      <c r="Q218" s="431"/>
    </row>
    <row r="219" spans="2:17" x14ac:dyDescent="0.2">
      <c r="B219" s="431"/>
      <c r="C219" s="431"/>
      <c r="D219" s="431"/>
      <c r="E219" s="431"/>
      <c r="F219" s="431"/>
      <c r="G219" s="431"/>
      <c r="H219" s="431"/>
      <c r="I219" s="431"/>
      <c r="J219" s="431"/>
      <c r="K219" s="431"/>
      <c r="L219" s="431"/>
      <c r="M219" s="431"/>
      <c r="N219" s="431"/>
      <c r="O219" s="431"/>
      <c r="P219" s="431"/>
      <c r="Q219" s="431"/>
    </row>
    <row r="220" spans="2:17" x14ac:dyDescent="0.2">
      <c r="B220" s="431"/>
      <c r="C220" s="431"/>
      <c r="D220" s="431"/>
      <c r="E220" s="431"/>
      <c r="F220" s="431"/>
      <c r="G220" s="431"/>
      <c r="H220" s="431"/>
      <c r="I220" s="431"/>
      <c r="J220" s="431"/>
      <c r="K220" s="431"/>
      <c r="L220" s="431"/>
      <c r="M220" s="431"/>
      <c r="N220" s="431"/>
      <c r="O220" s="431"/>
      <c r="P220" s="431"/>
      <c r="Q220" s="431"/>
    </row>
    <row r="221" spans="2:17" x14ac:dyDescent="0.2">
      <c r="B221" s="431"/>
      <c r="C221" s="431"/>
      <c r="D221" s="431"/>
      <c r="E221" s="431"/>
      <c r="F221" s="431"/>
      <c r="G221" s="431"/>
      <c r="H221" s="431"/>
      <c r="I221" s="431"/>
      <c r="J221" s="431"/>
      <c r="K221" s="431"/>
      <c r="L221" s="431"/>
      <c r="M221" s="431"/>
      <c r="N221" s="431"/>
      <c r="O221" s="431"/>
      <c r="P221" s="431"/>
      <c r="Q221" s="431"/>
    </row>
    <row r="222" spans="2:17" x14ac:dyDescent="0.2">
      <c r="B222" s="431"/>
      <c r="C222" s="431"/>
      <c r="D222" s="431"/>
      <c r="E222" s="431"/>
      <c r="F222" s="431"/>
      <c r="G222" s="431"/>
      <c r="H222" s="431"/>
      <c r="I222" s="431"/>
      <c r="J222" s="431"/>
      <c r="K222" s="431"/>
      <c r="L222" s="431"/>
      <c r="M222" s="431"/>
      <c r="N222" s="431"/>
      <c r="O222" s="431"/>
      <c r="P222" s="431"/>
      <c r="Q222" s="431"/>
    </row>
    <row r="223" spans="2:17" x14ac:dyDescent="0.2">
      <c r="B223" s="431"/>
      <c r="C223" s="431"/>
      <c r="D223" s="431"/>
      <c r="E223" s="431"/>
      <c r="F223" s="431"/>
      <c r="G223" s="431"/>
      <c r="H223" s="431"/>
      <c r="I223" s="431"/>
      <c r="J223" s="431"/>
      <c r="K223" s="431"/>
      <c r="L223" s="431"/>
      <c r="M223" s="431"/>
      <c r="N223" s="431"/>
      <c r="O223" s="431"/>
      <c r="P223" s="431"/>
      <c r="Q223" s="431"/>
    </row>
    <row r="224" spans="2:17" x14ac:dyDescent="0.2">
      <c r="B224" s="431"/>
      <c r="C224" s="431"/>
      <c r="D224" s="431"/>
      <c r="E224" s="431"/>
      <c r="F224" s="431"/>
      <c r="G224" s="431"/>
      <c r="H224" s="431"/>
      <c r="I224" s="431"/>
      <c r="J224" s="431"/>
      <c r="K224" s="431"/>
      <c r="L224" s="431"/>
      <c r="M224" s="431"/>
      <c r="N224" s="431"/>
      <c r="O224" s="431"/>
      <c r="P224" s="431"/>
      <c r="Q224" s="431"/>
    </row>
    <row r="225" spans="2:17" x14ac:dyDescent="0.2">
      <c r="B225" s="431"/>
      <c r="C225" s="431"/>
      <c r="D225" s="431"/>
      <c r="E225" s="431"/>
      <c r="F225" s="431"/>
      <c r="G225" s="431"/>
      <c r="H225" s="431"/>
      <c r="I225" s="431"/>
      <c r="J225" s="431"/>
      <c r="K225" s="431"/>
      <c r="L225" s="431"/>
      <c r="M225" s="431"/>
      <c r="N225" s="431"/>
      <c r="O225" s="431"/>
      <c r="P225" s="431"/>
      <c r="Q225" s="431"/>
    </row>
    <row r="226" spans="2:17" x14ac:dyDescent="0.2">
      <c r="B226" s="431"/>
      <c r="C226" s="431"/>
      <c r="D226" s="431"/>
      <c r="E226" s="431"/>
      <c r="F226" s="431"/>
      <c r="G226" s="431"/>
      <c r="H226" s="431"/>
      <c r="I226" s="431"/>
      <c r="J226" s="431"/>
      <c r="K226" s="431"/>
      <c r="L226" s="431"/>
      <c r="M226" s="431"/>
      <c r="N226" s="431"/>
      <c r="O226" s="431"/>
      <c r="P226" s="431"/>
      <c r="Q226" s="431"/>
    </row>
    <row r="227" spans="2:17" x14ac:dyDescent="0.2">
      <c r="B227" s="431"/>
      <c r="C227" s="431"/>
      <c r="D227" s="431"/>
      <c r="E227" s="431"/>
      <c r="F227" s="431"/>
      <c r="G227" s="431"/>
      <c r="H227" s="431"/>
      <c r="I227" s="431"/>
      <c r="J227" s="431"/>
      <c r="K227" s="431"/>
      <c r="L227" s="431"/>
      <c r="M227" s="431"/>
      <c r="N227" s="431"/>
      <c r="O227" s="431"/>
      <c r="P227" s="431"/>
      <c r="Q227" s="431"/>
    </row>
    <row r="228" spans="2:17" x14ac:dyDescent="0.2">
      <c r="B228" s="431"/>
      <c r="C228" s="431"/>
      <c r="D228" s="431"/>
      <c r="E228" s="431"/>
      <c r="F228" s="431"/>
      <c r="G228" s="431"/>
      <c r="H228" s="431"/>
      <c r="I228" s="431"/>
      <c r="J228" s="431"/>
      <c r="K228" s="431"/>
      <c r="L228" s="431"/>
      <c r="M228" s="431"/>
      <c r="N228" s="431"/>
      <c r="O228" s="431"/>
      <c r="P228" s="431"/>
      <c r="Q228" s="431"/>
    </row>
    <row r="229" spans="2:17" x14ac:dyDescent="0.2">
      <c r="B229" s="431"/>
      <c r="C229" s="431"/>
      <c r="D229" s="431"/>
      <c r="E229" s="431"/>
      <c r="F229" s="431"/>
      <c r="G229" s="431"/>
      <c r="H229" s="431"/>
      <c r="I229" s="431"/>
      <c r="J229" s="431"/>
      <c r="K229" s="431"/>
      <c r="L229" s="431"/>
      <c r="M229" s="431"/>
      <c r="N229" s="431"/>
      <c r="O229" s="431"/>
      <c r="P229" s="431"/>
      <c r="Q229" s="431"/>
    </row>
    <row r="230" spans="2:17" x14ac:dyDescent="0.2">
      <c r="B230" s="431"/>
      <c r="C230" s="431"/>
      <c r="D230" s="431"/>
      <c r="E230" s="431"/>
      <c r="F230" s="431"/>
      <c r="G230" s="431"/>
      <c r="H230" s="431"/>
      <c r="I230" s="431"/>
      <c r="J230" s="431"/>
      <c r="K230" s="431"/>
      <c r="L230" s="431"/>
      <c r="M230" s="431"/>
      <c r="N230" s="431"/>
      <c r="O230" s="431"/>
      <c r="P230" s="431"/>
      <c r="Q230" s="431"/>
    </row>
    <row r="231" spans="2:17" x14ac:dyDescent="0.2">
      <c r="B231" s="431"/>
      <c r="C231" s="431"/>
      <c r="D231" s="431"/>
      <c r="E231" s="431"/>
      <c r="F231" s="431"/>
      <c r="G231" s="431"/>
      <c r="H231" s="431"/>
      <c r="I231" s="431"/>
      <c r="J231" s="431"/>
      <c r="K231" s="431"/>
      <c r="L231" s="431"/>
      <c r="M231" s="431"/>
      <c r="N231" s="431"/>
      <c r="O231" s="431"/>
      <c r="P231" s="431"/>
      <c r="Q231" s="431"/>
    </row>
    <row r="232" spans="2:17" x14ac:dyDescent="0.2">
      <c r="B232" s="431"/>
      <c r="C232" s="431"/>
      <c r="D232" s="431"/>
      <c r="E232" s="431"/>
      <c r="F232" s="431"/>
      <c r="G232" s="431"/>
      <c r="H232" s="431"/>
      <c r="I232" s="431"/>
      <c r="J232" s="431"/>
      <c r="K232" s="431"/>
      <c r="L232" s="431"/>
      <c r="M232" s="431"/>
      <c r="N232" s="431"/>
      <c r="O232" s="431"/>
      <c r="P232" s="431"/>
      <c r="Q232" s="431"/>
    </row>
    <row r="233" spans="2:17" x14ac:dyDescent="0.2">
      <c r="B233" s="431"/>
      <c r="C233" s="431"/>
      <c r="D233" s="431"/>
      <c r="E233" s="431"/>
      <c r="F233" s="431"/>
      <c r="G233" s="431"/>
      <c r="H233" s="431"/>
      <c r="I233" s="431"/>
      <c r="J233" s="431"/>
      <c r="K233" s="431"/>
      <c r="L233" s="431"/>
      <c r="M233" s="431"/>
      <c r="N233" s="431"/>
      <c r="O233" s="431"/>
      <c r="P233" s="431"/>
      <c r="Q233" s="431"/>
    </row>
    <row r="234" spans="2:17" x14ac:dyDescent="0.2">
      <c r="B234" s="431"/>
      <c r="C234" s="431"/>
      <c r="D234" s="431"/>
      <c r="E234" s="431"/>
      <c r="F234" s="431"/>
      <c r="G234" s="431"/>
      <c r="H234" s="431"/>
      <c r="I234" s="431"/>
      <c r="J234" s="431"/>
      <c r="K234" s="431"/>
      <c r="L234" s="431"/>
      <c r="M234" s="431"/>
      <c r="N234" s="431"/>
      <c r="O234" s="431"/>
      <c r="P234" s="431"/>
      <c r="Q234" s="431"/>
    </row>
    <row r="235" spans="2:17" x14ac:dyDescent="0.2">
      <c r="B235" s="431"/>
      <c r="C235" s="431"/>
      <c r="D235" s="431"/>
      <c r="E235" s="431"/>
      <c r="F235" s="431"/>
      <c r="G235" s="431"/>
      <c r="H235" s="431"/>
      <c r="I235" s="431"/>
      <c r="J235" s="431"/>
      <c r="K235" s="431"/>
      <c r="L235" s="431"/>
      <c r="M235" s="431"/>
      <c r="N235" s="431"/>
      <c r="O235" s="431"/>
      <c r="P235" s="431"/>
      <c r="Q235" s="431"/>
    </row>
    <row r="236" spans="2:17" x14ac:dyDescent="0.2">
      <c r="B236" s="431"/>
      <c r="C236" s="431"/>
      <c r="D236" s="431"/>
      <c r="E236" s="431"/>
      <c r="F236" s="431"/>
      <c r="G236" s="431"/>
      <c r="H236" s="431"/>
      <c r="I236" s="431"/>
      <c r="J236" s="431"/>
      <c r="K236" s="431"/>
      <c r="L236" s="431"/>
      <c r="M236" s="431"/>
      <c r="N236" s="431"/>
      <c r="O236" s="431"/>
      <c r="P236" s="431"/>
      <c r="Q236" s="431"/>
    </row>
    <row r="237" spans="2:17" x14ac:dyDescent="0.2">
      <c r="B237" s="431"/>
      <c r="C237" s="431"/>
      <c r="D237" s="431"/>
      <c r="E237" s="431"/>
      <c r="F237" s="431"/>
      <c r="G237" s="431"/>
      <c r="H237" s="431"/>
      <c r="I237" s="431"/>
      <c r="J237" s="431"/>
      <c r="K237" s="431"/>
      <c r="L237" s="431"/>
      <c r="M237" s="431"/>
      <c r="N237" s="431"/>
      <c r="O237" s="431"/>
      <c r="P237" s="431"/>
      <c r="Q237" s="431"/>
    </row>
    <row r="238" spans="2:17" x14ac:dyDescent="0.2">
      <c r="B238" s="431"/>
      <c r="C238" s="431"/>
      <c r="D238" s="431"/>
      <c r="E238" s="431"/>
      <c r="F238" s="431"/>
      <c r="G238" s="431"/>
      <c r="H238" s="431"/>
      <c r="I238" s="431"/>
      <c r="J238" s="431"/>
      <c r="K238" s="431"/>
      <c r="L238" s="431"/>
      <c r="M238" s="431"/>
      <c r="N238" s="431"/>
      <c r="O238" s="431"/>
      <c r="P238" s="431"/>
      <c r="Q238" s="431"/>
    </row>
    <row r="239" spans="2:17" x14ac:dyDescent="0.2">
      <c r="B239" s="431"/>
      <c r="C239" s="431"/>
      <c r="D239" s="431"/>
      <c r="E239" s="431"/>
      <c r="F239" s="431"/>
      <c r="G239" s="431"/>
      <c r="H239" s="431"/>
      <c r="I239" s="431"/>
      <c r="J239" s="431"/>
      <c r="K239" s="431"/>
      <c r="L239" s="431"/>
      <c r="M239" s="431"/>
      <c r="N239" s="431"/>
      <c r="O239" s="431"/>
      <c r="P239" s="431"/>
      <c r="Q239" s="431"/>
    </row>
    <row r="240" spans="2:17" x14ac:dyDescent="0.2">
      <c r="B240" s="431"/>
      <c r="C240" s="431"/>
      <c r="D240" s="431"/>
      <c r="E240" s="431"/>
      <c r="F240" s="431"/>
      <c r="G240" s="431"/>
      <c r="H240" s="431"/>
      <c r="I240" s="431"/>
      <c r="J240" s="431"/>
      <c r="K240" s="431"/>
      <c r="L240" s="431"/>
      <c r="M240" s="431"/>
      <c r="N240" s="431"/>
      <c r="O240" s="431"/>
      <c r="P240" s="431"/>
      <c r="Q240" s="431"/>
    </row>
    <row r="241" spans="2:17" x14ac:dyDescent="0.2">
      <c r="B241" s="431"/>
      <c r="C241" s="431"/>
      <c r="D241" s="431"/>
      <c r="E241" s="431"/>
      <c r="F241" s="431"/>
      <c r="G241" s="431"/>
      <c r="H241" s="431"/>
      <c r="I241" s="431"/>
      <c r="J241" s="431"/>
      <c r="K241" s="431"/>
      <c r="L241" s="431"/>
      <c r="M241" s="431"/>
      <c r="N241" s="431"/>
      <c r="O241" s="431"/>
      <c r="P241" s="431"/>
      <c r="Q241" s="431"/>
    </row>
    <row r="242" spans="2:17" x14ac:dyDescent="0.2">
      <c r="B242" s="431"/>
      <c r="C242" s="431"/>
      <c r="D242" s="431"/>
      <c r="E242" s="431"/>
      <c r="F242" s="431"/>
      <c r="G242" s="431"/>
      <c r="H242" s="431"/>
      <c r="I242" s="431"/>
      <c r="J242" s="431"/>
      <c r="K242" s="431"/>
      <c r="L242" s="431"/>
      <c r="M242" s="431"/>
      <c r="N242" s="431"/>
      <c r="O242" s="431"/>
      <c r="P242" s="431"/>
      <c r="Q242" s="431"/>
    </row>
    <row r="243" spans="2:17" x14ac:dyDescent="0.2">
      <c r="B243" s="431"/>
      <c r="C243" s="431"/>
      <c r="D243" s="431"/>
      <c r="E243" s="431"/>
      <c r="F243" s="431"/>
      <c r="G243" s="431"/>
      <c r="H243" s="431"/>
      <c r="I243" s="431"/>
      <c r="J243" s="431"/>
      <c r="K243" s="431"/>
      <c r="L243" s="431"/>
      <c r="M243" s="431"/>
      <c r="N243" s="431"/>
      <c r="O243" s="431"/>
      <c r="P243" s="431"/>
      <c r="Q243" s="431"/>
    </row>
    <row r="244" spans="2:17" x14ac:dyDescent="0.2">
      <c r="B244" s="431"/>
      <c r="C244" s="431"/>
      <c r="D244" s="431"/>
      <c r="E244" s="431"/>
      <c r="F244" s="431"/>
      <c r="G244" s="431"/>
      <c r="H244" s="431"/>
      <c r="I244" s="431"/>
      <c r="J244" s="431"/>
      <c r="K244" s="431"/>
      <c r="L244" s="431"/>
      <c r="M244" s="431"/>
      <c r="N244" s="431"/>
      <c r="O244" s="431"/>
      <c r="P244" s="431"/>
      <c r="Q244" s="431"/>
    </row>
    <row r="245" spans="2:17" x14ac:dyDescent="0.2">
      <c r="B245" s="431"/>
      <c r="C245" s="431"/>
      <c r="D245" s="431"/>
      <c r="E245" s="431"/>
      <c r="F245" s="431"/>
      <c r="G245" s="431"/>
      <c r="H245" s="431"/>
      <c r="I245" s="431"/>
      <c r="J245" s="431"/>
      <c r="K245" s="431"/>
      <c r="L245" s="431"/>
      <c r="M245" s="431"/>
      <c r="N245" s="431"/>
      <c r="O245" s="431"/>
      <c r="P245" s="431"/>
      <c r="Q245" s="431"/>
    </row>
    <row r="246" spans="2:17" x14ac:dyDescent="0.2">
      <c r="B246" s="431"/>
      <c r="C246" s="431"/>
      <c r="D246" s="431"/>
      <c r="E246" s="431"/>
      <c r="F246" s="431"/>
      <c r="G246" s="431"/>
      <c r="H246" s="431"/>
      <c r="I246" s="431"/>
      <c r="J246" s="431"/>
      <c r="K246" s="431"/>
      <c r="L246" s="431"/>
      <c r="M246" s="431"/>
      <c r="N246" s="431"/>
      <c r="O246" s="431"/>
      <c r="P246" s="431"/>
      <c r="Q246" s="431"/>
    </row>
    <row r="247" spans="2:17" x14ac:dyDescent="0.2">
      <c r="B247" s="431"/>
      <c r="C247" s="431"/>
      <c r="D247" s="431"/>
      <c r="E247" s="431"/>
      <c r="F247" s="431"/>
      <c r="G247" s="431"/>
      <c r="H247" s="431"/>
      <c r="I247" s="431"/>
      <c r="J247" s="431"/>
      <c r="K247" s="431"/>
      <c r="L247" s="431"/>
      <c r="M247" s="431"/>
      <c r="N247" s="431"/>
      <c r="O247" s="431"/>
      <c r="P247" s="431"/>
      <c r="Q247" s="431"/>
    </row>
    <row r="248" spans="2:17" x14ac:dyDescent="0.2">
      <c r="B248" s="431"/>
      <c r="C248" s="431"/>
      <c r="D248" s="431"/>
      <c r="E248" s="431"/>
      <c r="F248" s="431"/>
      <c r="G248" s="431"/>
      <c r="H248" s="431"/>
      <c r="I248" s="431"/>
      <c r="J248" s="431"/>
      <c r="K248" s="431"/>
      <c r="L248" s="431"/>
      <c r="M248" s="431"/>
      <c r="N248" s="431"/>
      <c r="O248" s="431"/>
      <c r="P248" s="431"/>
      <c r="Q248" s="431"/>
    </row>
    <row r="249" spans="2:17" x14ac:dyDescent="0.2">
      <c r="B249" s="431"/>
      <c r="C249" s="431"/>
      <c r="D249" s="431"/>
      <c r="E249" s="431"/>
      <c r="F249" s="431"/>
      <c r="G249" s="431"/>
      <c r="H249" s="431"/>
      <c r="I249" s="431"/>
      <c r="J249" s="431"/>
      <c r="K249" s="431"/>
      <c r="L249" s="431"/>
      <c r="M249" s="431"/>
      <c r="N249" s="431"/>
      <c r="O249" s="431"/>
      <c r="P249" s="431"/>
      <c r="Q249" s="431"/>
    </row>
    <row r="250" spans="2:17" x14ac:dyDescent="0.2">
      <c r="B250" s="431"/>
      <c r="C250" s="431"/>
      <c r="D250" s="431"/>
      <c r="E250" s="431"/>
      <c r="F250" s="431"/>
      <c r="G250" s="431"/>
      <c r="H250" s="431"/>
      <c r="I250" s="431"/>
      <c r="J250" s="431"/>
      <c r="K250" s="431"/>
      <c r="L250" s="431"/>
      <c r="M250" s="431"/>
      <c r="N250" s="431"/>
      <c r="O250" s="431"/>
      <c r="P250" s="431"/>
      <c r="Q250" s="431"/>
    </row>
    <row r="251" spans="2:17" x14ac:dyDescent="0.2">
      <c r="B251" s="431"/>
      <c r="C251" s="431"/>
      <c r="D251" s="431"/>
      <c r="E251" s="431"/>
      <c r="F251" s="431"/>
      <c r="G251" s="431"/>
      <c r="H251" s="431"/>
      <c r="I251" s="431"/>
      <c r="J251" s="431"/>
      <c r="K251" s="431"/>
      <c r="L251" s="431"/>
      <c r="M251" s="431"/>
      <c r="N251" s="431"/>
      <c r="O251" s="431"/>
      <c r="P251" s="431"/>
      <c r="Q251" s="431"/>
    </row>
    <row r="252" spans="2:17" x14ac:dyDescent="0.2">
      <c r="B252" s="431"/>
      <c r="C252" s="431"/>
      <c r="D252" s="431"/>
      <c r="E252" s="431"/>
      <c r="F252" s="431"/>
      <c r="G252" s="431"/>
      <c r="H252" s="431"/>
      <c r="I252" s="431"/>
      <c r="J252" s="431"/>
      <c r="K252" s="431"/>
      <c r="L252" s="431"/>
      <c r="M252" s="431"/>
      <c r="N252" s="431"/>
      <c r="O252" s="431"/>
      <c r="P252" s="431"/>
      <c r="Q252" s="431"/>
    </row>
    <row r="253" spans="2:17" x14ac:dyDescent="0.2">
      <c r="B253" s="431"/>
      <c r="C253" s="431"/>
      <c r="D253" s="431"/>
      <c r="E253" s="431"/>
      <c r="F253" s="431"/>
      <c r="G253" s="431"/>
      <c r="H253" s="431"/>
      <c r="I253" s="431"/>
      <c r="J253" s="431"/>
      <c r="K253" s="431"/>
      <c r="L253" s="431"/>
      <c r="M253" s="431"/>
      <c r="N253" s="431"/>
      <c r="O253" s="431"/>
      <c r="P253" s="431"/>
      <c r="Q253" s="431"/>
    </row>
    <row r="254" spans="2:17" x14ac:dyDescent="0.2">
      <c r="B254" s="431"/>
      <c r="C254" s="431"/>
      <c r="D254" s="431"/>
      <c r="E254" s="431"/>
      <c r="F254" s="431"/>
      <c r="G254" s="431"/>
      <c r="H254" s="431"/>
      <c r="I254" s="431"/>
      <c r="J254" s="431"/>
      <c r="K254" s="431"/>
      <c r="L254" s="431"/>
      <c r="M254" s="431"/>
      <c r="N254" s="431"/>
      <c r="O254" s="431"/>
      <c r="P254" s="431"/>
      <c r="Q254" s="431"/>
    </row>
    <row r="255" spans="2:17" x14ac:dyDescent="0.2">
      <c r="B255" s="431"/>
      <c r="C255" s="431"/>
      <c r="D255" s="431"/>
      <c r="E255" s="431"/>
      <c r="F255" s="431"/>
      <c r="G255" s="431"/>
      <c r="H255" s="431"/>
      <c r="I255" s="431"/>
      <c r="J255" s="431"/>
      <c r="K255" s="431"/>
      <c r="L255" s="431"/>
      <c r="M255" s="431"/>
      <c r="N255" s="431"/>
      <c r="O255" s="431"/>
      <c r="P255" s="431"/>
      <c r="Q255" s="431"/>
    </row>
    <row r="256" spans="2:17" x14ac:dyDescent="0.2">
      <c r="B256" s="431"/>
      <c r="C256" s="431"/>
      <c r="D256" s="431"/>
      <c r="E256" s="431"/>
      <c r="F256" s="431"/>
      <c r="G256" s="431"/>
      <c r="H256" s="431"/>
      <c r="I256" s="431"/>
      <c r="J256" s="431"/>
      <c r="K256" s="431"/>
      <c r="L256" s="431"/>
      <c r="M256" s="431"/>
      <c r="N256" s="431"/>
      <c r="O256" s="431"/>
      <c r="P256" s="431"/>
      <c r="Q256" s="431"/>
    </row>
    <row r="257" spans="2:17" x14ac:dyDescent="0.2">
      <c r="B257" s="431"/>
      <c r="C257" s="431"/>
      <c r="D257" s="431"/>
      <c r="E257" s="431"/>
      <c r="F257" s="431"/>
      <c r="G257" s="431"/>
      <c r="H257" s="431"/>
      <c r="I257" s="431"/>
      <c r="J257" s="431"/>
      <c r="K257" s="431"/>
      <c r="L257" s="431"/>
      <c r="M257" s="431"/>
      <c r="N257" s="431"/>
      <c r="O257" s="431"/>
      <c r="P257" s="431"/>
      <c r="Q257" s="431"/>
    </row>
    <row r="258" spans="2:17" x14ac:dyDescent="0.2">
      <c r="B258" s="431"/>
      <c r="C258" s="431"/>
      <c r="D258" s="431"/>
      <c r="E258" s="431"/>
      <c r="F258" s="431"/>
      <c r="G258" s="431"/>
      <c r="H258" s="431"/>
      <c r="I258" s="431"/>
      <c r="J258" s="431"/>
      <c r="K258" s="431"/>
      <c r="L258" s="431"/>
      <c r="M258" s="431"/>
      <c r="N258" s="431"/>
      <c r="O258" s="431"/>
      <c r="P258" s="431"/>
      <c r="Q258" s="431"/>
    </row>
    <row r="259" spans="2:17" x14ac:dyDescent="0.2">
      <c r="B259" s="431"/>
      <c r="C259" s="431"/>
      <c r="D259" s="431"/>
      <c r="E259" s="431"/>
      <c r="F259" s="431"/>
      <c r="G259" s="431"/>
      <c r="H259" s="431"/>
      <c r="I259" s="431"/>
      <c r="J259" s="431"/>
      <c r="K259" s="431"/>
      <c r="L259" s="431"/>
      <c r="M259" s="431"/>
      <c r="N259" s="431"/>
      <c r="O259" s="431"/>
      <c r="P259" s="431"/>
      <c r="Q259" s="431"/>
    </row>
    <row r="260" spans="2:17" x14ac:dyDescent="0.2">
      <c r="B260" s="431"/>
      <c r="C260" s="431"/>
      <c r="D260" s="431"/>
      <c r="E260" s="431"/>
      <c r="F260" s="431"/>
      <c r="G260" s="431"/>
      <c r="H260" s="431"/>
      <c r="I260" s="431"/>
      <c r="J260" s="431"/>
      <c r="K260" s="431"/>
      <c r="L260" s="431"/>
      <c r="M260" s="431"/>
      <c r="N260" s="431"/>
      <c r="O260" s="431"/>
      <c r="P260" s="431"/>
      <c r="Q260" s="431"/>
    </row>
    <row r="261" spans="2:17" x14ac:dyDescent="0.2">
      <c r="B261" s="431"/>
      <c r="C261" s="431"/>
      <c r="D261" s="431"/>
      <c r="E261" s="431"/>
      <c r="F261" s="431"/>
      <c r="G261" s="431"/>
      <c r="H261" s="431"/>
      <c r="I261" s="431"/>
      <c r="J261" s="431"/>
      <c r="K261" s="431"/>
      <c r="L261" s="431"/>
      <c r="M261" s="431"/>
      <c r="N261" s="431"/>
      <c r="O261" s="431"/>
      <c r="P261" s="431"/>
      <c r="Q261" s="431"/>
    </row>
    <row r="262" spans="2:17" x14ac:dyDescent="0.2">
      <c r="B262" s="431"/>
      <c r="C262" s="431"/>
      <c r="D262" s="431"/>
      <c r="E262" s="431"/>
      <c r="F262" s="431"/>
      <c r="G262" s="431"/>
      <c r="H262" s="431"/>
      <c r="I262" s="431"/>
      <c r="J262" s="431"/>
      <c r="K262" s="431"/>
      <c r="L262" s="431"/>
      <c r="M262" s="431"/>
      <c r="N262" s="431"/>
      <c r="O262" s="431"/>
      <c r="P262" s="431"/>
      <c r="Q262" s="431"/>
    </row>
    <row r="263" spans="2:17" x14ac:dyDescent="0.2">
      <c r="B263" s="431"/>
      <c r="C263" s="431"/>
      <c r="D263" s="431"/>
      <c r="E263" s="431"/>
      <c r="F263" s="431"/>
      <c r="G263" s="431"/>
      <c r="H263" s="431"/>
      <c r="I263" s="431"/>
      <c r="J263" s="431"/>
      <c r="K263" s="431"/>
      <c r="L263" s="431"/>
      <c r="M263" s="431"/>
      <c r="N263" s="431"/>
      <c r="O263" s="431"/>
      <c r="P263" s="431"/>
      <c r="Q263" s="431"/>
    </row>
    <row r="264" spans="2:17" x14ac:dyDescent="0.2">
      <c r="B264" s="431"/>
      <c r="C264" s="431"/>
      <c r="D264" s="431"/>
      <c r="E264" s="431"/>
      <c r="F264" s="431"/>
      <c r="G264" s="431"/>
      <c r="H264" s="431"/>
      <c r="I264" s="431"/>
      <c r="J264" s="431"/>
      <c r="K264" s="431"/>
      <c r="L264" s="431"/>
      <c r="M264" s="431"/>
      <c r="N264" s="431"/>
      <c r="O264" s="431"/>
      <c r="P264" s="431"/>
      <c r="Q264" s="431"/>
    </row>
    <row r="265" spans="2:17" x14ac:dyDescent="0.2">
      <c r="B265" s="431"/>
      <c r="C265" s="431"/>
      <c r="D265" s="431"/>
      <c r="E265" s="431"/>
      <c r="F265" s="431"/>
      <c r="G265" s="431"/>
      <c r="H265" s="431"/>
      <c r="I265" s="431"/>
      <c r="J265" s="431"/>
      <c r="K265" s="431"/>
      <c r="L265" s="431"/>
      <c r="M265" s="431"/>
      <c r="N265" s="431"/>
      <c r="O265" s="431"/>
      <c r="P265" s="431"/>
      <c r="Q265" s="431"/>
    </row>
    <row r="266" spans="2:17" x14ac:dyDescent="0.2">
      <c r="B266" s="431"/>
      <c r="C266" s="431"/>
      <c r="D266" s="431"/>
      <c r="E266" s="431"/>
      <c r="F266" s="431"/>
      <c r="G266" s="431"/>
      <c r="H266" s="431"/>
      <c r="I266" s="431"/>
      <c r="J266" s="431"/>
      <c r="K266" s="431"/>
      <c r="L266" s="431"/>
      <c r="M266" s="431"/>
      <c r="N266" s="431"/>
      <c r="O266" s="431"/>
      <c r="P266" s="431"/>
      <c r="Q266" s="431"/>
    </row>
    <row r="267" spans="2:17" x14ac:dyDescent="0.2">
      <c r="B267" s="431"/>
      <c r="C267" s="431"/>
      <c r="D267" s="431"/>
      <c r="E267" s="431"/>
      <c r="F267" s="431"/>
      <c r="G267" s="431"/>
      <c r="H267" s="431"/>
      <c r="I267" s="431"/>
      <c r="J267" s="431"/>
      <c r="K267" s="431"/>
      <c r="L267" s="431"/>
      <c r="M267" s="431"/>
      <c r="N267" s="431"/>
      <c r="O267" s="431"/>
      <c r="P267" s="431"/>
      <c r="Q267" s="431"/>
    </row>
    <row r="268" spans="2:17" x14ac:dyDescent="0.2">
      <c r="B268" s="431"/>
      <c r="C268" s="431"/>
      <c r="D268" s="431"/>
      <c r="E268" s="431"/>
      <c r="F268" s="431"/>
      <c r="G268" s="431"/>
      <c r="H268" s="431"/>
      <c r="I268" s="431"/>
      <c r="J268" s="431"/>
      <c r="K268" s="431"/>
      <c r="L268" s="431"/>
      <c r="M268" s="431"/>
      <c r="N268" s="431"/>
      <c r="O268" s="431"/>
      <c r="P268" s="431"/>
      <c r="Q268" s="431"/>
    </row>
    <row r="269" spans="2:17" x14ac:dyDescent="0.2">
      <c r="B269" s="431"/>
      <c r="C269" s="431"/>
      <c r="D269" s="431"/>
      <c r="E269" s="431"/>
      <c r="F269" s="431"/>
      <c r="G269" s="431"/>
      <c r="H269" s="431"/>
      <c r="I269" s="431"/>
      <c r="J269" s="431"/>
      <c r="K269" s="431"/>
      <c r="L269" s="431"/>
      <c r="M269" s="431"/>
      <c r="N269" s="431"/>
      <c r="O269" s="431"/>
      <c r="P269" s="431"/>
      <c r="Q269" s="431"/>
    </row>
    <row r="270" spans="2:17" x14ac:dyDescent="0.2">
      <c r="B270" s="431"/>
      <c r="C270" s="431"/>
      <c r="D270" s="431"/>
      <c r="E270" s="431"/>
      <c r="F270" s="431"/>
      <c r="G270" s="431"/>
      <c r="H270" s="431"/>
      <c r="I270" s="431"/>
      <c r="J270" s="431"/>
      <c r="K270" s="431"/>
      <c r="L270" s="431"/>
      <c r="M270" s="431"/>
      <c r="N270" s="431"/>
      <c r="O270" s="431"/>
      <c r="P270" s="431"/>
      <c r="Q270" s="431"/>
    </row>
    <row r="271" spans="2:17" x14ac:dyDescent="0.2">
      <c r="B271" s="431"/>
      <c r="C271" s="431"/>
      <c r="D271" s="431"/>
      <c r="E271" s="431"/>
      <c r="F271" s="431"/>
      <c r="G271" s="431"/>
      <c r="H271" s="431"/>
      <c r="I271" s="431"/>
      <c r="J271" s="431"/>
      <c r="K271" s="431"/>
      <c r="L271" s="431"/>
      <c r="M271" s="431"/>
      <c r="N271" s="431"/>
      <c r="O271" s="431"/>
      <c r="P271" s="431"/>
      <c r="Q271" s="431"/>
    </row>
    <row r="272" spans="2:17" x14ac:dyDescent="0.2">
      <c r="B272" s="431"/>
      <c r="C272" s="431"/>
      <c r="D272" s="431"/>
      <c r="E272" s="431"/>
      <c r="F272" s="431"/>
      <c r="G272" s="431"/>
      <c r="H272" s="431"/>
      <c r="I272" s="431"/>
      <c r="J272" s="431"/>
      <c r="K272" s="431"/>
      <c r="L272" s="431"/>
      <c r="M272" s="431"/>
      <c r="N272" s="431"/>
      <c r="O272" s="431"/>
      <c r="P272" s="431"/>
      <c r="Q272" s="431"/>
    </row>
    <row r="273" spans="2:17" x14ac:dyDescent="0.2">
      <c r="B273" s="431"/>
      <c r="C273" s="431"/>
      <c r="D273" s="431"/>
      <c r="E273" s="431"/>
      <c r="F273" s="431"/>
      <c r="G273" s="431"/>
      <c r="H273" s="431"/>
      <c r="I273" s="431"/>
      <c r="J273" s="431"/>
      <c r="K273" s="431"/>
      <c r="L273" s="431"/>
      <c r="M273" s="431"/>
      <c r="N273" s="431"/>
      <c r="O273" s="431"/>
      <c r="P273" s="431"/>
      <c r="Q273" s="431"/>
    </row>
    <row r="274" spans="2:17" x14ac:dyDescent="0.2">
      <c r="B274" s="431"/>
      <c r="C274" s="431"/>
      <c r="D274" s="431"/>
      <c r="E274" s="431"/>
      <c r="F274" s="431"/>
      <c r="G274" s="431"/>
      <c r="H274" s="431"/>
      <c r="I274" s="431"/>
      <c r="J274" s="431"/>
      <c r="K274" s="431"/>
      <c r="L274" s="431"/>
      <c r="M274" s="431"/>
      <c r="N274" s="431"/>
      <c r="O274" s="431"/>
      <c r="P274" s="431"/>
      <c r="Q274" s="431"/>
    </row>
    <row r="275" spans="2:17" x14ac:dyDescent="0.2">
      <c r="B275" s="431"/>
      <c r="C275" s="431"/>
      <c r="D275" s="431"/>
      <c r="E275" s="431"/>
      <c r="F275" s="431"/>
      <c r="G275" s="431"/>
      <c r="H275" s="431"/>
      <c r="I275" s="431"/>
      <c r="J275" s="431"/>
      <c r="K275" s="431"/>
      <c r="L275" s="431"/>
      <c r="M275" s="431"/>
      <c r="N275" s="431"/>
      <c r="O275" s="431"/>
      <c r="P275" s="431"/>
      <c r="Q275" s="431"/>
    </row>
    <row r="276" spans="2:17" x14ac:dyDescent="0.2">
      <c r="B276" s="431"/>
      <c r="C276" s="431"/>
      <c r="D276" s="431"/>
      <c r="E276" s="431"/>
      <c r="F276" s="431"/>
      <c r="G276" s="431"/>
      <c r="H276" s="431"/>
      <c r="I276" s="431"/>
      <c r="J276" s="431"/>
      <c r="K276" s="431"/>
      <c r="L276" s="431"/>
      <c r="M276" s="431"/>
      <c r="N276" s="431"/>
      <c r="O276" s="431"/>
      <c r="P276" s="431"/>
      <c r="Q276" s="431"/>
    </row>
    <row r="277" spans="2:17" x14ac:dyDescent="0.2">
      <c r="B277" s="431"/>
      <c r="C277" s="431"/>
      <c r="D277" s="431"/>
      <c r="E277" s="431"/>
      <c r="F277" s="431"/>
      <c r="G277" s="431"/>
      <c r="H277" s="431"/>
      <c r="I277" s="431"/>
      <c r="J277" s="431"/>
      <c r="K277" s="431"/>
      <c r="L277" s="431"/>
      <c r="M277" s="431"/>
      <c r="N277" s="431"/>
      <c r="O277" s="431"/>
      <c r="P277" s="431"/>
      <c r="Q277" s="431"/>
    </row>
    <row r="278" spans="2:17" x14ac:dyDescent="0.2">
      <c r="B278" s="431"/>
      <c r="C278" s="431"/>
      <c r="D278" s="431"/>
      <c r="E278" s="431"/>
      <c r="F278" s="431"/>
      <c r="G278" s="431"/>
      <c r="H278" s="431"/>
      <c r="I278" s="431"/>
      <c r="J278" s="431"/>
      <c r="K278" s="431"/>
      <c r="L278" s="431"/>
      <c r="M278" s="431"/>
      <c r="N278" s="431"/>
      <c r="O278" s="431"/>
      <c r="P278" s="431"/>
      <c r="Q278" s="431"/>
    </row>
    <row r="279" spans="2:17" x14ac:dyDescent="0.2">
      <c r="B279" s="431"/>
      <c r="C279" s="431"/>
      <c r="D279" s="431"/>
      <c r="E279" s="431"/>
      <c r="F279" s="431"/>
      <c r="G279" s="431"/>
      <c r="H279" s="431"/>
      <c r="I279" s="431"/>
      <c r="J279" s="431"/>
      <c r="K279" s="431"/>
      <c r="L279" s="431"/>
      <c r="M279" s="431"/>
      <c r="N279" s="431"/>
      <c r="O279" s="431"/>
      <c r="P279" s="431"/>
      <c r="Q279" s="431"/>
    </row>
    <row r="280" spans="2:17" x14ac:dyDescent="0.2">
      <c r="B280" s="431"/>
      <c r="C280" s="431"/>
      <c r="D280" s="431"/>
      <c r="E280" s="431"/>
      <c r="F280" s="431"/>
      <c r="G280" s="431"/>
      <c r="H280" s="431"/>
      <c r="I280" s="431"/>
      <c r="J280" s="431"/>
      <c r="K280" s="431"/>
      <c r="L280" s="431"/>
      <c r="M280" s="431"/>
      <c r="N280" s="431"/>
      <c r="O280" s="431"/>
      <c r="P280" s="431"/>
      <c r="Q280" s="431"/>
    </row>
    <row r="281" spans="2:17" x14ac:dyDescent="0.2">
      <c r="B281" s="431"/>
      <c r="C281" s="431"/>
      <c r="D281" s="431"/>
      <c r="E281" s="431"/>
      <c r="F281" s="431"/>
      <c r="G281" s="431"/>
      <c r="H281" s="431"/>
      <c r="I281" s="431"/>
      <c r="J281" s="431"/>
      <c r="K281" s="431"/>
      <c r="L281" s="431"/>
      <c r="M281" s="431"/>
      <c r="N281" s="431"/>
      <c r="O281" s="431"/>
      <c r="P281" s="431"/>
      <c r="Q281" s="431"/>
    </row>
    <row r="282" spans="2:17" x14ac:dyDescent="0.2">
      <c r="B282" s="431"/>
      <c r="C282" s="431"/>
      <c r="D282" s="431"/>
      <c r="E282" s="431"/>
      <c r="F282" s="431"/>
      <c r="G282" s="431"/>
      <c r="H282" s="431"/>
      <c r="I282" s="431"/>
      <c r="J282" s="431"/>
      <c r="K282" s="431"/>
      <c r="L282" s="431"/>
      <c r="M282" s="431"/>
      <c r="N282" s="431"/>
      <c r="O282" s="431"/>
      <c r="P282" s="431"/>
      <c r="Q282" s="431"/>
    </row>
    <row r="283" spans="2:17" x14ac:dyDescent="0.2">
      <c r="B283" s="431"/>
      <c r="C283" s="431"/>
      <c r="D283" s="431"/>
      <c r="E283" s="431"/>
      <c r="F283" s="431"/>
      <c r="G283" s="431"/>
      <c r="H283" s="431"/>
      <c r="I283" s="431"/>
      <c r="J283" s="431"/>
      <c r="K283" s="431"/>
      <c r="L283" s="431"/>
      <c r="M283" s="431"/>
      <c r="N283" s="431"/>
      <c r="O283" s="431"/>
      <c r="P283" s="431"/>
      <c r="Q283" s="431"/>
    </row>
    <row r="284" spans="2:17" x14ac:dyDescent="0.2">
      <c r="B284" s="431"/>
      <c r="C284" s="431"/>
      <c r="D284" s="431"/>
      <c r="E284" s="431"/>
      <c r="F284" s="431"/>
      <c r="G284" s="431"/>
      <c r="H284" s="431"/>
      <c r="I284" s="431"/>
      <c r="J284" s="431"/>
      <c r="K284" s="431"/>
      <c r="L284" s="431"/>
      <c r="M284" s="431"/>
      <c r="N284" s="431"/>
      <c r="O284" s="431"/>
      <c r="P284" s="431"/>
      <c r="Q284" s="431"/>
    </row>
    <row r="285" spans="2:17" x14ac:dyDescent="0.2">
      <c r="B285" s="431"/>
      <c r="C285" s="431"/>
      <c r="D285" s="431"/>
      <c r="E285" s="431"/>
      <c r="F285" s="431"/>
      <c r="G285" s="431"/>
      <c r="H285" s="431"/>
      <c r="I285" s="431"/>
      <c r="J285" s="431"/>
      <c r="K285" s="431"/>
      <c r="L285" s="431"/>
      <c r="M285" s="431"/>
      <c r="N285" s="431"/>
      <c r="O285" s="431"/>
      <c r="P285" s="431"/>
      <c r="Q285" s="431"/>
    </row>
    <row r="286" spans="2:17" x14ac:dyDescent="0.2">
      <c r="B286" s="431"/>
      <c r="C286" s="431"/>
      <c r="D286" s="431"/>
      <c r="E286" s="431"/>
      <c r="F286" s="431"/>
      <c r="G286" s="431"/>
      <c r="H286" s="431"/>
      <c r="I286" s="431"/>
      <c r="J286" s="431"/>
      <c r="K286" s="431"/>
      <c r="L286" s="431"/>
      <c r="M286" s="431"/>
      <c r="N286" s="431"/>
      <c r="O286" s="431"/>
      <c r="P286" s="431"/>
      <c r="Q286" s="431"/>
    </row>
    <row r="287" spans="2:17" x14ac:dyDescent="0.2">
      <c r="B287" s="431"/>
      <c r="C287" s="431"/>
      <c r="D287" s="431"/>
      <c r="E287" s="431"/>
      <c r="F287" s="431"/>
      <c r="G287" s="431"/>
      <c r="H287" s="431"/>
      <c r="I287" s="431"/>
      <c r="J287" s="431"/>
      <c r="K287" s="431"/>
      <c r="L287" s="431"/>
      <c r="M287" s="431"/>
      <c r="N287" s="431"/>
      <c r="O287" s="431"/>
      <c r="P287" s="431"/>
      <c r="Q287" s="431"/>
    </row>
    <row r="288" spans="2:17" x14ac:dyDescent="0.2">
      <c r="B288" s="431"/>
      <c r="C288" s="431"/>
      <c r="D288" s="431"/>
      <c r="E288" s="431"/>
      <c r="F288" s="431"/>
      <c r="G288" s="431"/>
      <c r="H288" s="431"/>
      <c r="I288" s="431"/>
      <c r="J288" s="431"/>
      <c r="K288" s="431"/>
      <c r="L288" s="431"/>
      <c r="M288" s="431"/>
      <c r="N288" s="431"/>
      <c r="O288" s="431"/>
      <c r="P288" s="431"/>
      <c r="Q288" s="431"/>
    </row>
    <row r="289" spans="2:17" x14ac:dyDescent="0.2">
      <c r="B289" s="431"/>
      <c r="C289" s="431"/>
      <c r="D289" s="431"/>
      <c r="E289" s="431"/>
      <c r="F289" s="431"/>
      <c r="G289" s="431"/>
      <c r="H289" s="431"/>
      <c r="I289" s="431"/>
      <c r="J289" s="431"/>
      <c r="K289" s="431"/>
      <c r="L289" s="431"/>
      <c r="M289" s="431"/>
      <c r="N289" s="431"/>
      <c r="O289" s="431"/>
      <c r="P289" s="431"/>
      <c r="Q289" s="431"/>
    </row>
    <row r="290" spans="2:17" x14ac:dyDescent="0.2">
      <c r="B290" s="431"/>
      <c r="C290" s="431"/>
      <c r="D290" s="431"/>
      <c r="E290" s="431"/>
      <c r="F290" s="431"/>
      <c r="G290" s="431"/>
      <c r="H290" s="431"/>
      <c r="I290" s="431"/>
      <c r="J290" s="431"/>
      <c r="K290" s="431"/>
      <c r="L290" s="431"/>
      <c r="M290" s="431"/>
      <c r="N290" s="431"/>
      <c r="O290" s="431"/>
      <c r="P290" s="431"/>
      <c r="Q290" s="431"/>
    </row>
    <row r="291" spans="2:17" x14ac:dyDescent="0.2">
      <c r="B291" s="431"/>
      <c r="C291" s="431"/>
      <c r="D291" s="431"/>
      <c r="E291" s="431"/>
      <c r="F291" s="431"/>
      <c r="G291" s="431"/>
      <c r="H291" s="431"/>
      <c r="I291" s="431"/>
      <c r="J291" s="431"/>
      <c r="K291" s="431"/>
      <c r="L291" s="431"/>
      <c r="M291" s="431"/>
      <c r="N291" s="431"/>
      <c r="O291" s="431"/>
      <c r="P291" s="431"/>
      <c r="Q291" s="431"/>
    </row>
    <row r="292" spans="2:17" x14ac:dyDescent="0.2">
      <c r="B292" s="431"/>
      <c r="C292" s="431"/>
      <c r="D292" s="431"/>
      <c r="E292" s="431"/>
      <c r="F292" s="431"/>
      <c r="G292" s="431"/>
      <c r="H292" s="431"/>
      <c r="I292" s="431"/>
      <c r="J292" s="431"/>
      <c r="K292" s="431"/>
      <c r="L292" s="431"/>
      <c r="M292" s="431"/>
      <c r="N292" s="431"/>
      <c r="O292" s="431"/>
      <c r="P292" s="431"/>
      <c r="Q292" s="431"/>
    </row>
    <row r="293" spans="2:17" x14ac:dyDescent="0.2">
      <c r="B293" s="431"/>
      <c r="C293" s="431"/>
      <c r="D293" s="431"/>
      <c r="E293" s="431"/>
      <c r="F293" s="431"/>
      <c r="G293" s="431"/>
      <c r="H293" s="431"/>
      <c r="I293" s="431"/>
      <c r="J293" s="431"/>
      <c r="K293" s="431"/>
      <c r="L293" s="431"/>
      <c r="M293" s="431"/>
      <c r="N293" s="431"/>
      <c r="O293" s="431"/>
      <c r="P293" s="431"/>
      <c r="Q293" s="431"/>
    </row>
    <row r="294" spans="2:17" x14ac:dyDescent="0.2">
      <c r="B294" s="431"/>
      <c r="C294" s="431"/>
      <c r="D294" s="431"/>
      <c r="E294" s="431"/>
      <c r="F294" s="431"/>
      <c r="G294" s="431"/>
      <c r="H294" s="431"/>
      <c r="I294" s="431"/>
      <c r="J294" s="431"/>
      <c r="K294" s="431"/>
      <c r="L294" s="431"/>
      <c r="M294" s="431"/>
      <c r="N294" s="431"/>
      <c r="O294" s="431"/>
      <c r="P294" s="431"/>
      <c r="Q294" s="431"/>
    </row>
    <row r="295" spans="2:17" x14ac:dyDescent="0.2">
      <c r="B295" s="431"/>
      <c r="C295" s="431"/>
      <c r="D295" s="431"/>
      <c r="E295" s="431"/>
      <c r="F295" s="431"/>
      <c r="G295" s="431"/>
      <c r="H295" s="431"/>
      <c r="I295" s="431"/>
      <c r="J295" s="431"/>
      <c r="K295" s="431"/>
      <c r="L295" s="431"/>
      <c r="M295" s="431"/>
      <c r="N295" s="431"/>
      <c r="O295" s="431"/>
      <c r="P295" s="431"/>
      <c r="Q295" s="431"/>
    </row>
    <row r="296" spans="2:17" x14ac:dyDescent="0.2">
      <c r="B296" s="431"/>
      <c r="C296" s="431"/>
      <c r="D296" s="431"/>
      <c r="E296" s="431"/>
      <c r="F296" s="431"/>
      <c r="G296" s="431"/>
      <c r="H296" s="431"/>
      <c r="I296" s="431"/>
      <c r="J296" s="431"/>
      <c r="K296" s="431"/>
      <c r="L296" s="431"/>
      <c r="M296" s="431"/>
      <c r="N296" s="431"/>
      <c r="O296" s="431"/>
      <c r="P296" s="431"/>
      <c r="Q296" s="431"/>
    </row>
    <row r="297" spans="2:17" x14ac:dyDescent="0.2">
      <c r="B297" s="431"/>
      <c r="C297" s="431"/>
      <c r="D297" s="431"/>
      <c r="E297" s="431"/>
      <c r="F297" s="431"/>
      <c r="G297" s="431"/>
      <c r="H297" s="431"/>
      <c r="I297" s="431"/>
      <c r="J297" s="431"/>
      <c r="K297" s="431"/>
      <c r="L297" s="431"/>
      <c r="M297" s="431"/>
      <c r="N297" s="431"/>
      <c r="O297" s="431"/>
      <c r="P297" s="431"/>
      <c r="Q297" s="431"/>
    </row>
    <row r="298" spans="2:17" x14ac:dyDescent="0.2">
      <c r="B298" s="431"/>
      <c r="C298" s="431"/>
      <c r="D298" s="431"/>
      <c r="E298" s="431"/>
      <c r="F298" s="431"/>
      <c r="G298" s="431"/>
      <c r="H298" s="431"/>
      <c r="I298" s="431"/>
      <c r="J298" s="431"/>
      <c r="K298" s="431"/>
      <c r="L298" s="431"/>
      <c r="M298" s="431"/>
      <c r="N298" s="431"/>
      <c r="O298" s="431"/>
      <c r="P298" s="431"/>
      <c r="Q298" s="431"/>
    </row>
    <row r="299" spans="2:17" x14ac:dyDescent="0.2">
      <c r="B299" s="431"/>
      <c r="C299" s="431"/>
      <c r="D299" s="431"/>
      <c r="E299" s="431"/>
      <c r="F299" s="431"/>
      <c r="G299" s="431"/>
      <c r="H299" s="431"/>
      <c r="I299" s="431"/>
      <c r="J299" s="431"/>
      <c r="K299" s="431"/>
      <c r="L299" s="431"/>
      <c r="M299" s="431"/>
      <c r="N299" s="431"/>
      <c r="O299" s="431"/>
      <c r="P299" s="431"/>
      <c r="Q299" s="431"/>
    </row>
    <row r="300" spans="2:17" x14ac:dyDescent="0.2">
      <c r="B300" s="431"/>
      <c r="C300" s="431"/>
      <c r="D300" s="431"/>
      <c r="E300" s="431"/>
      <c r="F300" s="431"/>
      <c r="G300" s="431"/>
      <c r="H300" s="431"/>
      <c r="I300" s="431"/>
      <c r="J300" s="431"/>
      <c r="K300" s="431"/>
      <c r="L300" s="431"/>
      <c r="M300" s="431"/>
      <c r="N300" s="431"/>
      <c r="O300" s="431"/>
      <c r="P300" s="431"/>
      <c r="Q300" s="431"/>
    </row>
    <row r="301" spans="2:17" x14ac:dyDescent="0.2">
      <c r="B301" s="431"/>
      <c r="C301" s="431"/>
      <c r="D301" s="431"/>
      <c r="E301" s="431"/>
      <c r="F301" s="431"/>
      <c r="G301" s="431"/>
      <c r="H301" s="431"/>
      <c r="I301" s="431"/>
      <c r="J301" s="431"/>
      <c r="K301" s="431"/>
      <c r="L301" s="431"/>
      <c r="M301" s="431"/>
      <c r="N301" s="431"/>
      <c r="O301" s="431"/>
      <c r="P301" s="431"/>
      <c r="Q301" s="431"/>
    </row>
    <row r="302" spans="2:17" x14ac:dyDescent="0.2">
      <c r="B302" s="431"/>
      <c r="C302" s="431"/>
      <c r="D302" s="431"/>
      <c r="E302" s="431"/>
      <c r="F302" s="431"/>
      <c r="G302" s="431"/>
      <c r="H302" s="431"/>
      <c r="I302" s="431"/>
      <c r="J302" s="431"/>
      <c r="K302" s="431"/>
      <c r="L302" s="431"/>
      <c r="M302" s="431"/>
      <c r="N302" s="431"/>
      <c r="O302" s="431"/>
      <c r="P302" s="431"/>
      <c r="Q302" s="431"/>
    </row>
    <row r="303" spans="2:17" x14ac:dyDescent="0.2">
      <c r="B303" s="431"/>
      <c r="C303" s="431"/>
      <c r="D303" s="431"/>
      <c r="E303" s="431"/>
      <c r="F303" s="431"/>
      <c r="G303" s="431"/>
      <c r="H303" s="431"/>
      <c r="I303" s="431"/>
      <c r="J303" s="431"/>
      <c r="K303" s="431"/>
      <c r="L303" s="431"/>
      <c r="M303" s="431"/>
      <c r="N303" s="431"/>
      <c r="O303" s="431"/>
      <c r="P303" s="431"/>
      <c r="Q303" s="431"/>
    </row>
    <row r="304" spans="2:17" x14ac:dyDescent="0.2">
      <c r="B304" s="431"/>
      <c r="C304" s="431"/>
      <c r="D304" s="431"/>
      <c r="E304" s="431"/>
      <c r="F304" s="431"/>
      <c r="G304" s="431"/>
      <c r="H304" s="431"/>
      <c r="I304" s="431"/>
      <c r="J304" s="431"/>
      <c r="K304" s="431"/>
      <c r="L304" s="431"/>
      <c r="M304" s="431"/>
      <c r="N304" s="431"/>
      <c r="O304" s="431"/>
      <c r="P304" s="431"/>
      <c r="Q304" s="431"/>
    </row>
    <row r="305" spans="2:17" x14ac:dyDescent="0.2">
      <c r="B305" s="431"/>
      <c r="C305" s="431"/>
      <c r="D305" s="431"/>
      <c r="E305" s="431"/>
      <c r="F305" s="431"/>
      <c r="G305" s="431"/>
      <c r="H305" s="431"/>
      <c r="I305" s="431"/>
      <c r="J305" s="431"/>
      <c r="K305" s="431"/>
      <c r="L305" s="431"/>
      <c r="M305" s="431"/>
      <c r="N305" s="431"/>
      <c r="O305" s="431"/>
      <c r="P305" s="431"/>
      <c r="Q305" s="431"/>
    </row>
    <row r="306" spans="2:17" x14ac:dyDescent="0.2">
      <c r="B306" s="431"/>
      <c r="C306" s="431"/>
      <c r="D306" s="431"/>
      <c r="E306" s="431"/>
      <c r="F306" s="431"/>
      <c r="G306" s="431"/>
      <c r="H306" s="431"/>
      <c r="I306" s="431"/>
      <c r="J306" s="431"/>
      <c r="K306" s="431"/>
      <c r="L306" s="431"/>
      <c r="M306" s="431"/>
      <c r="N306" s="431"/>
      <c r="O306" s="431"/>
      <c r="P306" s="431"/>
      <c r="Q306" s="431"/>
    </row>
    <row r="307" spans="2:17" x14ac:dyDescent="0.2">
      <c r="B307" s="431"/>
      <c r="C307" s="431"/>
      <c r="D307" s="431"/>
      <c r="E307" s="431"/>
      <c r="F307" s="431"/>
      <c r="G307" s="431"/>
      <c r="H307" s="431"/>
      <c r="I307" s="431"/>
      <c r="J307" s="431"/>
      <c r="K307" s="431"/>
      <c r="L307" s="431"/>
      <c r="M307" s="431"/>
      <c r="N307" s="431"/>
      <c r="O307" s="431"/>
      <c r="P307" s="431"/>
      <c r="Q307" s="431"/>
    </row>
    <row r="308" spans="2:17" x14ac:dyDescent="0.2">
      <c r="B308" s="431"/>
      <c r="C308" s="431"/>
      <c r="D308" s="431"/>
      <c r="E308" s="431"/>
      <c r="F308" s="431"/>
      <c r="G308" s="431"/>
      <c r="H308" s="431"/>
      <c r="I308" s="431"/>
      <c r="J308" s="431"/>
      <c r="K308" s="431"/>
      <c r="L308" s="431"/>
      <c r="M308" s="431"/>
      <c r="N308" s="431"/>
      <c r="O308" s="431"/>
      <c r="P308" s="431"/>
      <c r="Q308" s="431"/>
    </row>
    <row r="309" spans="2:17" x14ac:dyDescent="0.2">
      <c r="B309" s="431"/>
      <c r="C309" s="431"/>
      <c r="D309" s="431"/>
      <c r="E309" s="431"/>
      <c r="F309" s="431"/>
      <c r="G309" s="431"/>
      <c r="H309" s="431"/>
      <c r="I309" s="431"/>
      <c r="J309" s="431"/>
      <c r="K309" s="431"/>
      <c r="L309" s="431"/>
      <c r="M309" s="431"/>
      <c r="N309" s="431"/>
      <c r="O309" s="431"/>
      <c r="P309" s="431"/>
      <c r="Q309" s="431"/>
    </row>
    <row r="310" spans="2:17" x14ac:dyDescent="0.2">
      <c r="B310" s="431"/>
      <c r="C310" s="431"/>
      <c r="D310" s="431"/>
      <c r="E310" s="431"/>
      <c r="F310" s="431"/>
      <c r="G310" s="431"/>
      <c r="H310" s="431"/>
      <c r="I310" s="431"/>
      <c r="J310" s="431"/>
      <c r="K310" s="431"/>
      <c r="L310" s="431"/>
      <c r="M310" s="431"/>
      <c r="N310" s="431"/>
      <c r="O310" s="431"/>
      <c r="P310" s="431"/>
      <c r="Q310" s="431"/>
    </row>
    <row r="311" spans="2:17" x14ac:dyDescent="0.2">
      <c r="B311" s="431"/>
      <c r="C311" s="431"/>
      <c r="D311" s="431"/>
      <c r="E311" s="431"/>
      <c r="F311" s="431"/>
      <c r="G311" s="431"/>
      <c r="H311" s="431"/>
      <c r="I311" s="431"/>
      <c r="J311" s="431"/>
      <c r="K311" s="431"/>
      <c r="L311" s="431"/>
      <c r="M311" s="431"/>
      <c r="N311" s="431"/>
      <c r="O311" s="431"/>
      <c r="P311" s="431"/>
      <c r="Q311" s="431"/>
    </row>
    <row r="312" spans="2:17" x14ac:dyDescent="0.2">
      <c r="B312" s="431"/>
      <c r="C312" s="431"/>
      <c r="D312" s="431"/>
      <c r="E312" s="431"/>
      <c r="F312" s="431"/>
      <c r="G312" s="431"/>
      <c r="H312" s="431"/>
      <c r="I312" s="431"/>
      <c r="J312" s="431"/>
      <c r="K312" s="431"/>
      <c r="L312" s="431"/>
      <c r="M312" s="431"/>
      <c r="N312" s="431"/>
      <c r="O312" s="431"/>
      <c r="P312" s="431"/>
      <c r="Q312" s="431"/>
    </row>
    <row r="313" spans="2:17" x14ac:dyDescent="0.2">
      <c r="B313" s="431"/>
      <c r="C313" s="431"/>
      <c r="D313" s="431"/>
      <c r="E313" s="431"/>
      <c r="F313" s="431"/>
      <c r="G313" s="431"/>
      <c r="H313" s="431"/>
      <c r="I313" s="431"/>
      <c r="J313" s="431"/>
      <c r="K313" s="431"/>
      <c r="L313" s="431"/>
      <c r="M313" s="431"/>
      <c r="N313" s="431"/>
      <c r="O313" s="431"/>
      <c r="P313" s="431"/>
      <c r="Q313" s="431"/>
    </row>
    <row r="314" spans="2:17" x14ac:dyDescent="0.2">
      <c r="B314" s="431"/>
      <c r="C314" s="431"/>
      <c r="D314" s="431"/>
      <c r="E314" s="431"/>
      <c r="F314" s="431"/>
      <c r="G314" s="431"/>
      <c r="H314" s="431"/>
      <c r="I314" s="431"/>
      <c r="J314" s="431"/>
      <c r="K314" s="431"/>
      <c r="L314" s="431"/>
      <c r="M314" s="431"/>
      <c r="N314" s="431"/>
      <c r="O314" s="431"/>
      <c r="P314" s="431"/>
      <c r="Q314" s="431"/>
    </row>
    <row r="315" spans="2:17" x14ac:dyDescent="0.2">
      <c r="B315" s="431"/>
      <c r="C315" s="431"/>
      <c r="D315" s="431"/>
      <c r="E315" s="431"/>
      <c r="F315" s="431"/>
      <c r="G315" s="431"/>
      <c r="H315" s="431"/>
      <c r="I315" s="431"/>
      <c r="J315" s="431"/>
      <c r="K315" s="431"/>
      <c r="L315" s="431"/>
      <c r="M315" s="431"/>
      <c r="N315" s="431"/>
      <c r="O315" s="431"/>
      <c r="P315" s="431"/>
      <c r="Q315" s="431"/>
    </row>
    <row r="316" spans="2:17" x14ac:dyDescent="0.2">
      <c r="B316" s="431"/>
      <c r="C316" s="431"/>
      <c r="D316" s="431"/>
      <c r="E316" s="431"/>
      <c r="F316" s="431"/>
      <c r="G316" s="431"/>
      <c r="H316" s="431"/>
      <c r="I316" s="431"/>
      <c r="J316" s="431"/>
      <c r="K316" s="431"/>
      <c r="L316" s="431"/>
      <c r="M316" s="431"/>
      <c r="N316" s="431"/>
      <c r="O316" s="431"/>
      <c r="P316" s="431"/>
      <c r="Q316" s="431"/>
    </row>
    <row r="317" spans="2:17" x14ac:dyDescent="0.2">
      <c r="B317" s="431"/>
      <c r="C317" s="431"/>
      <c r="D317" s="431"/>
      <c r="E317" s="431"/>
      <c r="F317" s="431"/>
      <c r="G317" s="431"/>
      <c r="H317" s="431"/>
      <c r="I317" s="431"/>
      <c r="J317" s="431"/>
      <c r="K317" s="431"/>
      <c r="L317" s="431"/>
      <c r="M317" s="431"/>
      <c r="N317" s="431"/>
      <c r="O317" s="431"/>
      <c r="P317" s="431"/>
      <c r="Q317" s="431"/>
    </row>
    <row r="318" spans="2:17" x14ac:dyDescent="0.2">
      <c r="B318" s="431"/>
      <c r="C318" s="431"/>
      <c r="D318" s="431"/>
      <c r="E318" s="431"/>
      <c r="F318" s="431"/>
      <c r="G318" s="431"/>
      <c r="H318" s="431"/>
      <c r="I318" s="431"/>
      <c r="J318" s="431"/>
      <c r="K318" s="431"/>
      <c r="L318" s="431"/>
      <c r="M318" s="431"/>
      <c r="N318" s="431"/>
      <c r="O318" s="431"/>
      <c r="P318" s="431"/>
      <c r="Q318" s="431"/>
    </row>
    <row r="319" spans="2:17" x14ac:dyDescent="0.2">
      <c r="B319" s="431"/>
      <c r="C319" s="431"/>
      <c r="D319" s="431"/>
      <c r="E319" s="431"/>
      <c r="F319" s="431"/>
      <c r="G319" s="431"/>
      <c r="H319" s="431"/>
      <c r="I319" s="431"/>
      <c r="J319" s="431"/>
      <c r="K319" s="431"/>
      <c r="L319" s="431"/>
      <c r="M319" s="431"/>
      <c r="N319" s="431"/>
      <c r="O319" s="431"/>
      <c r="P319" s="431"/>
      <c r="Q319" s="431"/>
    </row>
    <row r="320" spans="2:17" x14ac:dyDescent="0.2">
      <c r="B320" s="431"/>
      <c r="C320" s="431"/>
      <c r="D320" s="431"/>
      <c r="E320" s="431"/>
      <c r="F320" s="431"/>
      <c r="G320" s="431"/>
      <c r="H320" s="431"/>
      <c r="I320" s="431"/>
      <c r="J320" s="431"/>
      <c r="K320" s="431"/>
      <c r="L320" s="431"/>
      <c r="M320" s="431"/>
      <c r="N320" s="431"/>
      <c r="O320" s="431"/>
      <c r="P320" s="431"/>
      <c r="Q320" s="431"/>
    </row>
    <row r="321" spans="2:17" x14ac:dyDescent="0.2">
      <c r="B321" s="431"/>
      <c r="C321" s="431"/>
      <c r="D321" s="431"/>
      <c r="E321" s="431"/>
      <c r="F321" s="431"/>
      <c r="G321" s="431"/>
      <c r="H321" s="431"/>
      <c r="I321" s="431"/>
      <c r="J321" s="431"/>
      <c r="K321" s="431"/>
      <c r="L321" s="431"/>
      <c r="M321" s="431"/>
      <c r="N321" s="431"/>
      <c r="O321" s="431"/>
      <c r="P321" s="431"/>
      <c r="Q321" s="431"/>
    </row>
    <row r="322" spans="2:17" x14ac:dyDescent="0.2">
      <c r="B322" s="431"/>
      <c r="C322" s="431"/>
      <c r="D322" s="431"/>
      <c r="E322" s="431"/>
      <c r="F322" s="431"/>
      <c r="G322" s="431"/>
      <c r="H322" s="431"/>
      <c r="I322" s="431"/>
      <c r="J322" s="431"/>
      <c r="K322" s="431"/>
      <c r="L322" s="431"/>
      <c r="M322" s="431"/>
      <c r="N322" s="431"/>
      <c r="O322" s="431"/>
      <c r="P322" s="431"/>
      <c r="Q322" s="431"/>
    </row>
    <row r="323" spans="2:17" x14ac:dyDescent="0.2">
      <c r="B323" s="431"/>
      <c r="C323" s="431"/>
      <c r="D323" s="431"/>
      <c r="E323" s="431"/>
      <c r="F323" s="431"/>
      <c r="G323" s="431"/>
      <c r="H323" s="431"/>
      <c r="I323" s="431"/>
      <c r="J323" s="431"/>
      <c r="K323" s="431"/>
      <c r="L323" s="431"/>
      <c r="M323" s="431"/>
      <c r="N323" s="431"/>
      <c r="O323" s="431"/>
      <c r="P323" s="431"/>
      <c r="Q323" s="431"/>
    </row>
    <row r="324" spans="2:17" x14ac:dyDescent="0.2">
      <c r="B324" s="431"/>
      <c r="C324" s="431"/>
      <c r="D324" s="431"/>
      <c r="E324" s="431"/>
      <c r="F324" s="431"/>
      <c r="G324" s="431"/>
      <c r="H324" s="431"/>
      <c r="I324" s="431"/>
      <c r="J324" s="431"/>
      <c r="K324" s="431"/>
      <c r="L324" s="431"/>
      <c r="M324" s="431"/>
      <c r="N324" s="431"/>
      <c r="O324" s="431"/>
      <c r="P324" s="431"/>
      <c r="Q324" s="431"/>
    </row>
    <row r="325" spans="2:17" x14ac:dyDescent="0.2">
      <c r="B325" s="431"/>
      <c r="C325" s="431"/>
      <c r="D325" s="431"/>
      <c r="E325" s="431"/>
      <c r="F325" s="431"/>
      <c r="G325" s="431"/>
      <c r="H325" s="431"/>
      <c r="I325" s="431"/>
      <c r="J325" s="431"/>
      <c r="K325" s="431"/>
      <c r="L325" s="431"/>
      <c r="M325" s="431"/>
      <c r="N325" s="431"/>
      <c r="O325" s="431"/>
      <c r="P325" s="431"/>
      <c r="Q325" s="431"/>
    </row>
    <row r="326" spans="2:17" x14ac:dyDescent="0.2">
      <c r="B326" s="431"/>
      <c r="C326" s="431"/>
      <c r="D326" s="431"/>
      <c r="E326" s="431"/>
      <c r="F326" s="431"/>
      <c r="G326" s="431"/>
      <c r="H326" s="431"/>
      <c r="I326" s="431"/>
      <c r="J326" s="431"/>
      <c r="K326" s="431"/>
      <c r="L326" s="431"/>
      <c r="M326" s="431"/>
      <c r="N326" s="431"/>
      <c r="O326" s="431"/>
      <c r="P326" s="431"/>
      <c r="Q326" s="431"/>
    </row>
    <row r="327" spans="2:17" x14ac:dyDescent="0.2">
      <c r="B327" s="431"/>
      <c r="C327" s="431"/>
      <c r="D327" s="431"/>
      <c r="E327" s="431"/>
      <c r="F327" s="431"/>
      <c r="G327" s="431"/>
      <c r="H327" s="431"/>
      <c r="I327" s="431"/>
      <c r="J327" s="431"/>
      <c r="K327" s="431"/>
      <c r="L327" s="431"/>
      <c r="M327" s="431"/>
      <c r="N327" s="431"/>
      <c r="O327" s="431"/>
      <c r="P327" s="431"/>
      <c r="Q327" s="431"/>
    </row>
    <row r="328" spans="2:17" x14ac:dyDescent="0.2">
      <c r="B328" s="431"/>
      <c r="C328" s="431"/>
      <c r="D328" s="431"/>
      <c r="E328" s="431"/>
      <c r="F328" s="431"/>
      <c r="G328" s="431"/>
      <c r="H328" s="431"/>
      <c r="I328" s="431"/>
      <c r="J328" s="431"/>
      <c r="K328" s="431"/>
      <c r="L328" s="431"/>
      <c r="M328" s="431"/>
      <c r="N328" s="431"/>
      <c r="O328" s="431"/>
      <c r="P328" s="431"/>
      <c r="Q328" s="431"/>
    </row>
    <row r="329" spans="2:17" x14ac:dyDescent="0.2">
      <c r="B329" s="431"/>
      <c r="C329" s="431"/>
      <c r="D329" s="431"/>
      <c r="E329" s="431"/>
      <c r="F329" s="431"/>
      <c r="G329" s="431"/>
      <c r="H329" s="431"/>
      <c r="I329" s="431"/>
      <c r="J329" s="431"/>
      <c r="K329" s="431"/>
      <c r="L329" s="431"/>
      <c r="M329" s="431"/>
      <c r="N329" s="431"/>
      <c r="O329" s="431"/>
      <c r="P329" s="431"/>
      <c r="Q329" s="431"/>
    </row>
    <row r="330" spans="2:17" x14ac:dyDescent="0.2">
      <c r="B330" s="431"/>
      <c r="C330" s="431"/>
      <c r="D330" s="431"/>
      <c r="E330" s="431"/>
      <c r="F330" s="431"/>
      <c r="G330" s="431"/>
      <c r="H330" s="431"/>
      <c r="I330" s="431"/>
      <c r="J330" s="431"/>
      <c r="K330" s="431"/>
      <c r="L330" s="431"/>
      <c r="M330" s="431"/>
      <c r="N330" s="431"/>
      <c r="O330" s="431"/>
      <c r="P330" s="431"/>
      <c r="Q330" s="431"/>
    </row>
    <row r="331" spans="2:17" x14ac:dyDescent="0.2">
      <c r="B331" s="431"/>
      <c r="C331" s="431"/>
      <c r="D331" s="431"/>
      <c r="E331" s="431"/>
      <c r="F331" s="431"/>
      <c r="G331" s="431"/>
      <c r="H331" s="431"/>
      <c r="I331" s="431"/>
      <c r="J331" s="431"/>
      <c r="K331" s="431"/>
      <c r="L331" s="431"/>
      <c r="M331" s="431"/>
      <c r="N331" s="431"/>
      <c r="O331" s="431"/>
      <c r="P331" s="431"/>
      <c r="Q331" s="431"/>
    </row>
    <row r="332" spans="2:17" x14ac:dyDescent="0.2">
      <c r="B332" s="431"/>
      <c r="C332" s="431"/>
      <c r="D332" s="431"/>
      <c r="E332" s="431"/>
      <c r="F332" s="431"/>
      <c r="G332" s="431"/>
      <c r="H332" s="431"/>
      <c r="I332" s="431"/>
      <c r="J332" s="431"/>
      <c r="K332" s="431"/>
      <c r="L332" s="431"/>
      <c r="M332" s="431"/>
      <c r="N332" s="431"/>
      <c r="O332" s="431"/>
      <c r="P332" s="431"/>
      <c r="Q332" s="431"/>
    </row>
    <row r="333" spans="2:17" x14ac:dyDescent="0.2">
      <c r="B333" s="431"/>
      <c r="C333" s="431"/>
      <c r="D333" s="431"/>
      <c r="E333" s="431"/>
      <c r="F333" s="431"/>
      <c r="G333" s="431"/>
      <c r="H333" s="431"/>
      <c r="I333" s="431"/>
      <c r="J333" s="431"/>
      <c r="K333" s="431"/>
      <c r="L333" s="431"/>
      <c r="M333" s="431"/>
      <c r="N333" s="431"/>
      <c r="O333" s="431"/>
      <c r="P333" s="431"/>
      <c r="Q333" s="431"/>
    </row>
    <row r="334" spans="2:17" x14ac:dyDescent="0.2">
      <c r="B334" s="431"/>
      <c r="C334" s="431"/>
      <c r="D334" s="431"/>
      <c r="E334" s="431"/>
      <c r="F334" s="431"/>
      <c r="G334" s="431"/>
      <c r="H334" s="431"/>
      <c r="I334" s="431"/>
      <c r="J334" s="431"/>
      <c r="K334" s="431"/>
      <c r="L334" s="431"/>
      <c r="M334" s="431"/>
      <c r="N334" s="431"/>
      <c r="O334" s="431"/>
      <c r="P334" s="431"/>
      <c r="Q334" s="431"/>
    </row>
    <row r="335" spans="2:17" x14ac:dyDescent="0.2">
      <c r="B335" s="431"/>
      <c r="C335" s="431"/>
      <c r="D335" s="431"/>
      <c r="E335" s="431"/>
      <c r="F335" s="431"/>
      <c r="G335" s="431"/>
      <c r="H335" s="431"/>
      <c r="I335" s="431"/>
      <c r="J335" s="431"/>
      <c r="K335" s="431"/>
      <c r="L335" s="431"/>
      <c r="M335" s="431"/>
      <c r="N335" s="431"/>
      <c r="O335" s="431"/>
      <c r="P335" s="431"/>
      <c r="Q335" s="431"/>
    </row>
    <row r="336" spans="2:17" x14ac:dyDescent="0.2">
      <c r="B336" s="431"/>
      <c r="C336" s="431"/>
      <c r="D336" s="431"/>
      <c r="E336" s="431"/>
      <c r="F336" s="431"/>
      <c r="G336" s="431"/>
      <c r="H336" s="431"/>
      <c r="I336" s="431"/>
      <c r="J336" s="431"/>
      <c r="K336" s="431"/>
      <c r="L336" s="431"/>
      <c r="M336" s="431"/>
      <c r="N336" s="431"/>
      <c r="O336" s="431"/>
      <c r="P336" s="431"/>
      <c r="Q336" s="431"/>
    </row>
    <row r="337" spans="2:17" x14ac:dyDescent="0.2">
      <c r="B337" s="431"/>
      <c r="C337" s="431"/>
      <c r="D337" s="431"/>
      <c r="E337" s="431"/>
      <c r="F337" s="431"/>
      <c r="G337" s="431"/>
      <c r="H337" s="431"/>
      <c r="I337" s="431"/>
      <c r="J337" s="431"/>
      <c r="K337" s="431"/>
      <c r="L337" s="431"/>
      <c r="M337" s="431"/>
      <c r="N337" s="431"/>
      <c r="O337" s="431"/>
      <c r="P337" s="431"/>
      <c r="Q337" s="431"/>
    </row>
    <row r="338" spans="2:17" x14ac:dyDescent="0.2">
      <c r="B338" s="431"/>
      <c r="C338" s="431"/>
      <c r="D338" s="431"/>
      <c r="E338" s="431"/>
      <c r="F338" s="431"/>
      <c r="G338" s="431"/>
      <c r="H338" s="431"/>
      <c r="I338" s="431"/>
      <c r="J338" s="431"/>
      <c r="K338" s="431"/>
      <c r="L338" s="431"/>
      <c r="M338" s="431"/>
      <c r="N338" s="431"/>
      <c r="O338" s="431"/>
      <c r="P338" s="431"/>
      <c r="Q338" s="431"/>
    </row>
    <row r="339" spans="2:17" x14ac:dyDescent="0.2">
      <c r="B339" s="431"/>
      <c r="C339" s="431"/>
      <c r="D339" s="431"/>
      <c r="E339" s="431"/>
      <c r="F339" s="431"/>
      <c r="G339" s="431"/>
      <c r="H339" s="431"/>
      <c r="I339" s="431"/>
      <c r="J339" s="431"/>
      <c r="K339" s="431"/>
      <c r="L339" s="431"/>
      <c r="M339" s="431"/>
      <c r="N339" s="431"/>
      <c r="O339" s="431"/>
      <c r="P339" s="431"/>
      <c r="Q339" s="431"/>
    </row>
    <row r="340" spans="2:17" x14ac:dyDescent="0.2">
      <c r="B340" s="431"/>
      <c r="C340" s="431"/>
      <c r="D340" s="431"/>
      <c r="E340" s="431"/>
      <c r="F340" s="431"/>
      <c r="G340" s="431"/>
      <c r="H340" s="431"/>
      <c r="I340" s="431"/>
      <c r="J340" s="431"/>
      <c r="K340" s="431"/>
      <c r="L340" s="431"/>
      <c r="M340" s="431"/>
      <c r="N340" s="431"/>
      <c r="O340" s="431"/>
      <c r="P340" s="431"/>
      <c r="Q340" s="431"/>
    </row>
    <row r="341" spans="2:17" x14ac:dyDescent="0.2">
      <c r="B341" s="431"/>
      <c r="C341" s="431"/>
      <c r="D341" s="431"/>
      <c r="E341" s="431"/>
      <c r="F341" s="431"/>
      <c r="G341" s="431"/>
      <c r="H341" s="431"/>
      <c r="I341" s="431"/>
      <c r="J341" s="431"/>
      <c r="K341" s="431"/>
      <c r="L341" s="431"/>
      <c r="M341" s="431"/>
      <c r="N341" s="431"/>
      <c r="O341" s="431"/>
      <c r="P341" s="431"/>
      <c r="Q341" s="431"/>
    </row>
    <row r="342" spans="2:17" x14ac:dyDescent="0.2">
      <c r="B342" s="431"/>
      <c r="C342" s="431"/>
      <c r="D342" s="431"/>
      <c r="E342" s="431"/>
      <c r="F342" s="431"/>
      <c r="G342" s="431"/>
      <c r="H342" s="431"/>
      <c r="I342" s="431"/>
      <c r="J342" s="431"/>
      <c r="K342" s="431"/>
      <c r="L342" s="431"/>
      <c r="M342" s="431"/>
      <c r="N342" s="431"/>
      <c r="O342" s="431"/>
      <c r="P342" s="431"/>
      <c r="Q342" s="431"/>
    </row>
    <row r="343" spans="2:17" x14ac:dyDescent="0.2">
      <c r="B343" s="431"/>
      <c r="C343" s="431"/>
      <c r="D343" s="431"/>
      <c r="E343" s="431"/>
      <c r="F343" s="431"/>
      <c r="G343" s="431"/>
      <c r="H343" s="431"/>
      <c r="I343" s="431"/>
      <c r="J343" s="431"/>
      <c r="K343" s="431"/>
      <c r="L343" s="431"/>
      <c r="M343" s="431"/>
      <c r="N343" s="431"/>
      <c r="O343" s="431"/>
      <c r="P343" s="431"/>
      <c r="Q343" s="431"/>
    </row>
    <row r="344" spans="2:17" x14ac:dyDescent="0.2">
      <c r="B344" s="431"/>
      <c r="C344" s="431"/>
      <c r="D344" s="431"/>
      <c r="E344" s="431"/>
      <c r="F344" s="431"/>
      <c r="G344" s="431"/>
      <c r="H344" s="431"/>
      <c r="I344" s="431"/>
      <c r="J344" s="431"/>
      <c r="K344" s="431"/>
      <c r="L344" s="431"/>
      <c r="M344" s="431"/>
      <c r="N344" s="431"/>
      <c r="O344" s="431"/>
      <c r="P344" s="431"/>
      <c r="Q344" s="431"/>
    </row>
    <row r="345" spans="2:17" x14ac:dyDescent="0.2">
      <c r="B345" s="431"/>
      <c r="C345" s="431"/>
      <c r="D345" s="431"/>
      <c r="E345" s="431"/>
      <c r="F345" s="431"/>
      <c r="G345" s="431"/>
      <c r="H345" s="431"/>
      <c r="I345" s="431"/>
      <c r="J345" s="431"/>
      <c r="K345" s="431"/>
      <c r="L345" s="431"/>
      <c r="M345" s="431"/>
      <c r="N345" s="431"/>
      <c r="O345" s="431"/>
      <c r="P345" s="431"/>
      <c r="Q345" s="431"/>
    </row>
    <row r="346" spans="2:17" x14ac:dyDescent="0.2">
      <c r="B346" s="431"/>
      <c r="C346" s="431"/>
      <c r="D346" s="431"/>
      <c r="E346" s="431"/>
      <c r="F346" s="431"/>
      <c r="G346" s="431"/>
      <c r="H346" s="431"/>
      <c r="I346" s="431"/>
      <c r="J346" s="431"/>
      <c r="K346" s="431"/>
      <c r="L346" s="431"/>
      <c r="M346" s="431"/>
      <c r="N346" s="431"/>
      <c r="O346" s="431"/>
      <c r="P346" s="431"/>
      <c r="Q346" s="431"/>
    </row>
    <row r="347" spans="2:17" x14ac:dyDescent="0.2">
      <c r="B347" s="431"/>
      <c r="C347" s="431"/>
      <c r="D347" s="431"/>
      <c r="E347" s="431"/>
      <c r="F347" s="431"/>
      <c r="G347" s="431"/>
      <c r="H347" s="431"/>
      <c r="I347" s="431"/>
      <c r="J347" s="431"/>
      <c r="K347" s="431"/>
      <c r="L347" s="431"/>
      <c r="M347" s="431"/>
      <c r="N347" s="431"/>
      <c r="O347" s="431"/>
      <c r="P347" s="431"/>
      <c r="Q347" s="431"/>
    </row>
    <row r="348" spans="2:17" x14ac:dyDescent="0.2">
      <c r="B348" s="431"/>
      <c r="C348" s="431"/>
      <c r="D348" s="431"/>
      <c r="E348" s="431"/>
      <c r="F348" s="431"/>
      <c r="G348" s="431"/>
      <c r="H348" s="431"/>
      <c r="I348" s="431"/>
      <c r="J348" s="431"/>
      <c r="K348" s="431"/>
      <c r="L348" s="431"/>
      <c r="M348" s="431"/>
      <c r="N348" s="431"/>
      <c r="O348" s="431"/>
      <c r="P348" s="431"/>
      <c r="Q348" s="431"/>
    </row>
    <row r="349" spans="2:17" x14ac:dyDescent="0.2">
      <c r="B349" s="431"/>
      <c r="C349" s="431"/>
      <c r="D349" s="431"/>
      <c r="E349" s="431"/>
      <c r="F349" s="431"/>
      <c r="G349" s="431"/>
      <c r="H349" s="431"/>
      <c r="I349" s="431"/>
      <c r="J349" s="431"/>
      <c r="K349" s="431"/>
      <c r="L349" s="431"/>
      <c r="M349" s="431"/>
      <c r="N349" s="431"/>
      <c r="O349" s="431"/>
      <c r="P349" s="431"/>
      <c r="Q349" s="431"/>
    </row>
    <row r="350" spans="2:17" x14ac:dyDescent="0.2">
      <c r="B350" s="431"/>
      <c r="C350" s="431"/>
      <c r="D350" s="431"/>
      <c r="E350" s="431"/>
      <c r="F350" s="431"/>
      <c r="G350" s="431"/>
      <c r="H350" s="431"/>
      <c r="I350" s="431"/>
      <c r="J350" s="431"/>
      <c r="K350" s="431"/>
      <c r="L350" s="431"/>
      <c r="M350" s="431"/>
      <c r="N350" s="431"/>
      <c r="O350" s="431"/>
      <c r="P350" s="431"/>
      <c r="Q350" s="431"/>
    </row>
    <row r="351" spans="2:17" x14ac:dyDescent="0.2">
      <c r="B351" s="431"/>
      <c r="C351" s="431"/>
      <c r="D351" s="431"/>
      <c r="E351" s="431"/>
      <c r="F351" s="431"/>
      <c r="G351" s="431"/>
      <c r="H351" s="431"/>
      <c r="I351" s="431"/>
      <c r="J351" s="431"/>
      <c r="K351" s="431"/>
      <c r="L351" s="431"/>
      <c r="M351" s="431"/>
      <c r="N351" s="431"/>
      <c r="O351" s="431"/>
      <c r="P351" s="431"/>
      <c r="Q351" s="431"/>
    </row>
    <row r="352" spans="2:17" x14ac:dyDescent="0.2">
      <c r="B352" s="431"/>
      <c r="C352" s="431"/>
      <c r="D352" s="431"/>
      <c r="E352" s="431"/>
      <c r="F352" s="431"/>
      <c r="G352" s="431"/>
      <c r="H352" s="431"/>
      <c r="I352" s="431"/>
      <c r="J352" s="431"/>
      <c r="K352" s="431"/>
      <c r="L352" s="431"/>
      <c r="M352" s="431"/>
      <c r="N352" s="431"/>
      <c r="O352" s="431"/>
      <c r="P352" s="431"/>
      <c r="Q352" s="431"/>
    </row>
    <row r="353" spans="2:17" x14ac:dyDescent="0.2">
      <c r="B353" s="431"/>
      <c r="C353" s="431"/>
      <c r="D353" s="431"/>
      <c r="E353" s="431"/>
      <c r="F353" s="431"/>
      <c r="G353" s="431"/>
      <c r="H353" s="431"/>
      <c r="I353" s="431"/>
      <c r="J353" s="431"/>
      <c r="K353" s="431"/>
      <c r="L353" s="431"/>
      <c r="M353" s="431"/>
      <c r="N353" s="431"/>
      <c r="O353" s="431"/>
      <c r="P353" s="431"/>
      <c r="Q353" s="431"/>
    </row>
    <row r="354" spans="2:17" x14ac:dyDescent="0.2">
      <c r="B354" s="431"/>
      <c r="C354" s="431"/>
      <c r="D354" s="431"/>
      <c r="E354" s="431"/>
      <c r="F354" s="431"/>
      <c r="G354" s="431"/>
      <c r="H354" s="431"/>
      <c r="I354" s="431"/>
      <c r="J354" s="431"/>
      <c r="K354" s="431"/>
      <c r="L354" s="431"/>
      <c r="M354" s="431"/>
      <c r="N354" s="431"/>
      <c r="O354" s="431"/>
      <c r="P354" s="431"/>
      <c r="Q354" s="431"/>
    </row>
    <row r="355" spans="2:17" x14ac:dyDescent="0.2">
      <c r="B355" s="431"/>
      <c r="C355" s="431"/>
      <c r="D355" s="431"/>
      <c r="E355" s="431"/>
      <c r="F355" s="431"/>
      <c r="G355" s="431"/>
      <c r="H355" s="431"/>
      <c r="I355" s="431"/>
      <c r="J355" s="431"/>
      <c r="K355" s="431"/>
      <c r="L355" s="431"/>
      <c r="M355" s="431"/>
      <c r="N355" s="431"/>
      <c r="O355" s="431"/>
      <c r="P355" s="431"/>
      <c r="Q355" s="431"/>
    </row>
    <row r="356" spans="2:17" x14ac:dyDescent="0.2">
      <c r="B356" s="431"/>
      <c r="C356" s="431"/>
      <c r="D356" s="431"/>
      <c r="E356" s="431"/>
      <c r="F356" s="431"/>
      <c r="G356" s="431"/>
      <c r="H356" s="431"/>
      <c r="I356" s="431"/>
      <c r="J356" s="431"/>
      <c r="K356" s="431"/>
      <c r="L356" s="431"/>
      <c r="M356" s="431"/>
      <c r="N356" s="431"/>
      <c r="O356" s="431"/>
      <c r="P356" s="431"/>
      <c r="Q356" s="431"/>
    </row>
    <row r="357" spans="2:17" x14ac:dyDescent="0.2">
      <c r="B357" s="431"/>
      <c r="C357" s="431"/>
      <c r="D357" s="431"/>
      <c r="E357" s="431"/>
      <c r="F357" s="431"/>
      <c r="G357" s="431"/>
      <c r="H357" s="431"/>
      <c r="I357" s="431"/>
      <c r="J357" s="431"/>
      <c r="K357" s="431"/>
      <c r="L357" s="431"/>
      <c r="M357" s="431"/>
      <c r="N357" s="431"/>
      <c r="O357" s="431"/>
      <c r="P357" s="431"/>
      <c r="Q357" s="431"/>
    </row>
    <row r="358" spans="2:17" x14ac:dyDescent="0.2">
      <c r="B358" s="431"/>
      <c r="C358" s="431"/>
      <c r="D358" s="431"/>
      <c r="E358" s="431"/>
      <c r="F358" s="431"/>
      <c r="G358" s="431"/>
      <c r="H358" s="431"/>
      <c r="I358" s="431"/>
      <c r="J358" s="431"/>
      <c r="K358" s="431"/>
      <c r="L358" s="431"/>
      <c r="M358" s="431"/>
      <c r="N358" s="431"/>
      <c r="O358" s="431"/>
      <c r="P358" s="431"/>
      <c r="Q358" s="431"/>
    </row>
    <row r="359" spans="2:17" x14ac:dyDescent="0.2">
      <c r="B359" s="431"/>
      <c r="C359" s="431"/>
      <c r="D359" s="431"/>
      <c r="E359" s="431"/>
      <c r="F359" s="431"/>
      <c r="G359" s="431"/>
      <c r="H359" s="431"/>
      <c r="I359" s="431"/>
      <c r="J359" s="431"/>
      <c r="K359" s="431"/>
      <c r="L359" s="431"/>
      <c r="M359" s="431"/>
      <c r="N359" s="431"/>
      <c r="O359" s="431"/>
      <c r="P359" s="431"/>
      <c r="Q359" s="431"/>
    </row>
    <row r="360" spans="2:17" x14ac:dyDescent="0.2">
      <c r="B360" s="431"/>
      <c r="C360" s="431"/>
      <c r="D360" s="431"/>
      <c r="E360" s="431"/>
      <c r="F360" s="431"/>
      <c r="G360" s="431"/>
      <c r="H360" s="431"/>
      <c r="I360" s="431"/>
      <c r="J360" s="431"/>
      <c r="K360" s="431"/>
      <c r="L360" s="431"/>
      <c r="M360" s="431"/>
      <c r="N360" s="431"/>
      <c r="O360" s="431"/>
      <c r="P360" s="431"/>
      <c r="Q360" s="431"/>
    </row>
    <row r="361" spans="2:17" x14ac:dyDescent="0.2">
      <c r="B361" s="431"/>
      <c r="C361" s="431"/>
      <c r="D361" s="431"/>
      <c r="E361" s="431"/>
      <c r="F361" s="431"/>
      <c r="G361" s="431"/>
      <c r="H361" s="431"/>
      <c r="I361" s="431"/>
      <c r="J361" s="431"/>
      <c r="K361" s="431"/>
      <c r="L361" s="431"/>
      <c r="M361" s="431"/>
      <c r="N361" s="431"/>
      <c r="O361" s="431"/>
      <c r="P361" s="431"/>
      <c r="Q361" s="431"/>
    </row>
    <row r="362" spans="2:17" x14ac:dyDescent="0.2">
      <c r="B362" s="431"/>
      <c r="C362" s="431"/>
      <c r="D362" s="431"/>
      <c r="E362" s="431"/>
      <c r="F362" s="431"/>
      <c r="G362" s="431"/>
      <c r="H362" s="431"/>
      <c r="I362" s="431"/>
      <c r="J362" s="431"/>
      <c r="K362" s="431"/>
      <c r="L362" s="431"/>
      <c r="M362" s="431"/>
      <c r="N362" s="431"/>
      <c r="O362" s="431"/>
      <c r="P362" s="431"/>
      <c r="Q362" s="431"/>
    </row>
    <row r="363" spans="2:17" x14ac:dyDescent="0.2">
      <c r="B363" s="431"/>
      <c r="C363" s="431"/>
      <c r="D363" s="431"/>
      <c r="E363" s="431"/>
      <c r="F363" s="431"/>
      <c r="G363" s="431"/>
      <c r="H363" s="431"/>
      <c r="I363" s="431"/>
      <c r="J363" s="431"/>
      <c r="K363" s="431"/>
      <c r="L363" s="431"/>
      <c r="M363" s="431"/>
      <c r="N363" s="431"/>
      <c r="O363" s="431"/>
      <c r="P363" s="431"/>
      <c r="Q363" s="431"/>
    </row>
    <row r="364" spans="2:17" x14ac:dyDescent="0.2">
      <c r="B364" s="431"/>
      <c r="C364" s="431"/>
      <c r="D364" s="431"/>
      <c r="E364" s="431"/>
      <c r="F364" s="431"/>
      <c r="G364" s="431"/>
      <c r="H364" s="431"/>
      <c r="I364" s="431"/>
      <c r="J364" s="431"/>
      <c r="K364" s="431"/>
      <c r="L364" s="431"/>
      <c r="M364" s="431"/>
      <c r="N364" s="431"/>
      <c r="O364" s="431"/>
      <c r="P364" s="431"/>
      <c r="Q364" s="431"/>
    </row>
    <row r="365" spans="2:17" x14ac:dyDescent="0.2">
      <c r="B365" s="431"/>
      <c r="C365" s="431"/>
      <c r="D365" s="431"/>
      <c r="E365" s="431"/>
      <c r="F365" s="431"/>
      <c r="G365" s="431"/>
      <c r="H365" s="431"/>
      <c r="I365" s="431"/>
      <c r="J365" s="431"/>
      <c r="K365" s="431"/>
      <c r="L365" s="431"/>
      <c r="M365" s="431"/>
      <c r="N365" s="431"/>
      <c r="O365" s="431"/>
      <c r="P365" s="431"/>
      <c r="Q365" s="431"/>
    </row>
    <row r="366" spans="2:17" x14ac:dyDescent="0.2">
      <c r="B366" s="431"/>
      <c r="C366" s="431"/>
      <c r="D366" s="431"/>
      <c r="E366" s="431"/>
      <c r="F366" s="431"/>
      <c r="G366" s="431"/>
      <c r="H366" s="431"/>
      <c r="I366" s="431"/>
      <c r="J366" s="431"/>
      <c r="K366" s="431"/>
      <c r="L366" s="431"/>
      <c r="M366" s="431"/>
      <c r="N366" s="431"/>
      <c r="O366" s="431"/>
      <c r="P366" s="431"/>
      <c r="Q366" s="431"/>
    </row>
    <row r="367" spans="2:17" x14ac:dyDescent="0.2">
      <c r="B367" s="431"/>
      <c r="C367" s="431"/>
      <c r="D367" s="431"/>
      <c r="E367" s="431"/>
      <c r="F367" s="431"/>
      <c r="G367" s="431"/>
      <c r="H367" s="431"/>
      <c r="I367" s="431"/>
      <c r="J367" s="431"/>
      <c r="K367" s="431"/>
      <c r="L367" s="431"/>
      <c r="M367" s="431"/>
      <c r="N367" s="431"/>
      <c r="O367" s="431"/>
      <c r="P367" s="431"/>
      <c r="Q367" s="431"/>
    </row>
    <row r="368" spans="2:17" x14ac:dyDescent="0.2">
      <c r="B368" s="431"/>
      <c r="C368" s="431"/>
      <c r="D368" s="431"/>
      <c r="E368" s="431"/>
      <c r="F368" s="431"/>
      <c r="G368" s="431"/>
      <c r="H368" s="431"/>
      <c r="I368" s="431"/>
      <c r="J368" s="431"/>
      <c r="K368" s="431"/>
      <c r="L368" s="431"/>
      <c r="M368" s="431"/>
      <c r="N368" s="431"/>
      <c r="O368" s="431"/>
      <c r="P368" s="431"/>
      <c r="Q368" s="431"/>
    </row>
    <row r="369" spans="2:17" x14ac:dyDescent="0.2">
      <c r="B369" s="431"/>
      <c r="C369" s="431"/>
      <c r="D369" s="431"/>
      <c r="E369" s="431"/>
      <c r="F369" s="431"/>
      <c r="G369" s="431"/>
      <c r="H369" s="431"/>
      <c r="I369" s="431"/>
      <c r="J369" s="431"/>
      <c r="K369" s="431"/>
      <c r="L369" s="431"/>
      <c r="M369" s="431"/>
      <c r="N369" s="431"/>
      <c r="O369" s="431"/>
      <c r="P369" s="431"/>
      <c r="Q369" s="431"/>
    </row>
    <row r="370" spans="2:17" x14ac:dyDescent="0.2">
      <c r="B370" s="431"/>
      <c r="C370" s="431"/>
      <c r="D370" s="431"/>
      <c r="E370" s="431"/>
      <c r="F370" s="431"/>
      <c r="G370" s="431"/>
      <c r="H370" s="431"/>
      <c r="I370" s="431"/>
      <c r="J370" s="431"/>
      <c r="K370" s="431"/>
      <c r="L370" s="431"/>
      <c r="M370" s="431"/>
      <c r="N370" s="431"/>
      <c r="O370" s="431"/>
      <c r="P370" s="431"/>
      <c r="Q370" s="431"/>
    </row>
    <row r="371" spans="2:17" x14ac:dyDescent="0.2">
      <c r="B371" s="431"/>
      <c r="C371" s="431"/>
      <c r="D371" s="431"/>
      <c r="E371" s="431"/>
      <c r="F371" s="431"/>
      <c r="G371" s="431"/>
      <c r="H371" s="431"/>
      <c r="I371" s="431"/>
      <c r="J371" s="431"/>
      <c r="K371" s="431"/>
      <c r="L371" s="431"/>
      <c r="M371" s="431"/>
      <c r="N371" s="431"/>
      <c r="O371" s="431"/>
      <c r="P371" s="431"/>
      <c r="Q371" s="431"/>
    </row>
    <row r="372" spans="2:17" x14ac:dyDescent="0.2">
      <c r="B372" s="431"/>
      <c r="C372" s="431"/>
      <c r="D372" s="431"/>
      <c r="E372" s="431"/>
      <c r="F372" s="431"/>
      <c r="G372" s="431"/>
      <c r="H372" s="431"/>
      <c r="I372" s="431"/>
      <c r="J372" s="431"/>
      <c r="K372" s="431"/>
      <c r="L372" s="431"/>
      <c r="M372" s="431"/>
      <c r="N372" s="431"/>
      <c r="O372" s="431"/>
      <c r="P372" s="431"/>
      <c r="Q372" s="431"/>
    </row>
    <row r="373" spans="2:17" x14ac:dyDescent="0.2">
      <c r="B373" s="431"/>
      <c r="C373" s="431"/>
      <c r="D373" s="431"/>
      <c r="E373" s="431"/>
      <c r="F373" s="431"/>
      <c r="G373" s="431"/>
      <c r="H373" s="431"/>
      <c r="I373" s="431"/>
      <c r="J373" s="431"/>
      <c r="K373" s="431"/>
      <c r="L373" s="431"/>
      <c r="M373" s="431"/>
      <c r="N373" s="431"/>
      <c r="O373" s="431"/>
      <c r="P373" s="431"/>
      <c r="Q373" s="431"/>
    </row>
    <row r="374" spans="2:17" x14ac:dyDescent="0.2">
      <c r="B374" s="431"/>
      <c r="C374" s="431"/>
      <c r="D374" s="431"/>
      <c r="E374" s="431"/>
      <c r="F374" s="431"/>
      <c r="G374" s="431"/>
      <c r="H374" s="431"/>
      <c r="I374" s="431"/>
      <c r="J374" s="431"/>
      <c r="K374" s="431"/>
      <c r="L374" s="431"/>
      <c r="M374" s="431"/>
      <c r="N374" s="431"/>
      <c r="O374" s="431"/>
      <c r="P374" s="431"/>
      <c r="Q374" s="431"/>
    </row>
  </sheetData>
  <sheetProtection password="B29C" sheet="1" formatRows="0"/>
  <mergeCells count="59">
    <mergeCell ref="B87:J87"/>
    <mergeCell ref="B85:E85"/>
    <mergeCell ref="B51:D51"/>
    <mergeCell ref="B52:D52"/>
    <mergeCell ref="F55:G55"/>
    <mergeCell ref="H55:I55"/>
    <mergeCell ref="J55:K55"/>
    <mergeCell ref="B53:O53"/>
    <mergeCell ref="N55:O55"/>
    <mergeCell ref="B75:O75"/>
    <mergeCell ref="F77:G77"/>
    <mergeCell ref="H77:I77"/>
    <mergeCell ref="J77:K77"/>
    <mergeCell ref="L77:M77"/>
    <mergeCell ref="N77:O77"/>
    <mergeCell ref="E55:E56"/>
    <mergeCell ref="B94:E94"/>
    <mergeCell ref="B88:N88"/>
    <mergeCell ref="B91:L91"/>
    <mergeCell ref="B13:F13"/>
    <mergeCell ref="B14:F14"/>
    <mergeCell ref="B48:B49"/>
    <mergeCell ref="B40:D40"/>
    <mergeCell ref="B42:J42"/>
    <mergeCell ref="B21:O21"/>
    <mergeCell ref="K14:O14"/>
    <mergeCell ref="N25:O25"/>
    <mergeCell ref="B38:D38"/>
    <mergeCell ref="M42:O42"/>
    <mergeCell ref="B47:O47"/>
    <mergeCell ref="B39:D39"/>
    <mergeCell ref="B25:D25"/>
    <mergeCell ref="L55:M55"/>
    <mergeCell ref="B2:I4"/>
    <mergeCell ref="K2:O2"/>
    <mergeCell ref="K4:O4"/>
    <mergeCell ref="B5:I5"/>
    <mergeCell ref="K5:O5"/>
    <mergeCell ref="B6:I7"/>
    <mergeCell ref="K6:O6"/>
    <mergeCell ref="K7:O7"/>
    <mergeCell ref="K8:O8"/>
    <mergeCell ref="K9:O9"/>
    <mergeCell ref="B54:O54"/>
    <mergeCell ref="F48:O48"/>
    <mergeCell ref="B22:O22"/>
    <mergeCell ref="E25:E26"/>
    <mergeCell ref="F25:G25"/>
    <mergeCell ref="H25:I25"/>
    <mergeCell ref="J25:K25"/>
    <mergeCell ref="L25:M25"/>
    <mergeCell ref="B45:D45"/>
    <mergeCell ref="E45:O45"/>
    <mergeCell ref="K10:O10"/>
    <mergeCell ref="K11:O11"/>
    <mergeCell ref="K13:O13"/>
    <mergeCell ref="K17:N17"/>
    <mergeCell ref="K19:N19"/>
    <mergeCell ref="K18:N18"/>
  </mergeCells>
  <conditionalFormatting sqref="J57 F57">
    <cfRule type="expression" dxfId="47" priority="12">
      <formula>"ISTLEER(H21)"</formula>
    </cfRule>
  </conditionalFormatting>
  <conditionalFormatting sqref="J57 F57">
    <cfRule type="expression" dxfId="46" priority="11">
      <formula>"ISTLEER(H21)"</formula>
    </cfRule>
  </conditionalFormatting>
  <conditionalFormatting sqref="J58:J60 F58:F60">
    <cfRule type="expression" dxfId="45" priority="10">
      <formula>"ISTLEER(H21)"</formula>
    </cfRule>
  </conditionalFormatting>
  <conditionalFormatting sqref="J58:J60 F58:F60">
    <cfRule type="expression" dxfId="44" priority="9">
      <formula>"ISTLEER(H21)"</formula>
    </cfRule>
  </conditionalFormatting>
  <conditionalFormatting sqref="L57 H57">
    <cfRule type="expression" dxfId="43" priority="8">
      <formula>"ISTLEER(H21)"</formula>
    </cfRule>
  </conditionalFormatting>
  <conditionalFormatting sqref="L57 H57">
    <cfRule type="expression" dxfId="42" priority="7">
      <formula>"ISTLEER(H21)"</formula>
    </cfRule>
  </conditionalFormatting>
  <conditionalFormatting sqref="N57">
    <cfRule type="expression" dxfId="41" priority="4">
      <formula>"ISTLEER(H21)"</formula>
    </cfRule>
  </conditionalFormatting>
  <conditionalFormatting sqref="N57">
    <cfRule type="expression" dxfId="40" priority="3">
      <formula>"ISTLEER(H21)"</formula>
    </cfRule>
  </conditionalFormatting>
  <conditionalFormatting sqref="L58:L60 H58:H60">
    <cfRule type="expression" dxfId="39" priority="6">
      <formula>"ISTLEER(H21)"</formula>
    </cfRule>
  </conditionalFormatting>
  <conditionalFormatting sqref="L58:L60 H58:H60">
    <cfRule type="expression" dxfId="38" priority="5">
      <formula>"ISTLEER(H21)"</formula>
    </cfRule>
  </conditionalFormatting>
  <conditionalFormatting sqref="N58:N60">
    <cfRule type="expression" dxfId="37" priority="2">
      <formula>"ISTLEER(H21)"</formula>
    </cfRule>
  </conditionalFormatting>
  <conditionalFormatting sqref="N58:N60">
    <cfRule type="expression" dxfId="36" priority="1">
      <formula>"ISTLEER(H21)"</formula>
    </cfRule>
  </conditionalFormatting>
  <hyperlinks>
    <hyperlink ref="K4" location="'1.Kriterium'!A1" display="1. Einkommen"/>
    <hyperlink ref="K4:O4" location="Ergebnis!A1" tooltip="zu den RATING - ERGEBNISSEN" display=" ► RATING - ERGEBNIS"/>
    <hyperlink ref="K5" location="'1.Kriterium'!A1" display="1. Einkommen"/>
    <hyperlink ref="K6" location="'2.Kriterium (EU)'!A1" display="2. Eigenkapitalveränderung, bereinigt"/>
    <hyperlink ref="K8" location="'3.Kriterium'!A1" display="3. Eigenkapitalanteil"/>
    <hyperlink ref="K9" location="'4.Kriterium'!A1" display="4. Gesamtkapitalrentabilität"/>
    <hyperlink ref="K10" location="'5.Kriterium'!A1" display="5. Ausschöpfung mittelfr. KDG"/>
    <hyperlink ref="K7" location="'2.Kriterium (EU)'!A1" display="2. Eigenkapitalveränderung, bereinigt"/>
    <hyperlink ref="K13" location="'5.Kriterium'!A1" display="5. Ausschöpfung mittelfr. KDG"/>
    <hyperlink ref="K14" location="'5.Kriterium'!A1" display="5. Ausschöpfung mittelfr. KDG"/>
    <hyperlink ref="K13:O13" location="Start!A1" tooltip="zurück zur STARTSEITE" display=" ► S T A R T S E I T E"/>
    <hyperlink ref="K14:O14" location="Hinweise!A1" tooltip="HINWEISE zur Eingabe und Berechnung " display=" ► H I N W E I S E"/>
    <hyperlink ref="K5:O5" location="'1KZ'!A1" tooltip="zur Berechnung der Kennzahl: EINKOMMEN je AK" display=" ► Einkommen je Arbeitskraft"/>
    <hyperlink ref="K6:O6" location="'2aKZ_EU'!A1" tooltip="zur Berechnung der Kennzahl: EIGENKAPITALVERÄNDERUNG (Untern.)" display=" ► Eigenkapitalveränderung, bereinigt für Einzelunternehmen"/>
    <hyperlink ref="K7:O7" location="'2bKZ_JUR'!A1" tooltip="zur Berechnung der Kennzahl: EIGENKAPITALVERÄNDERUNG (jur. Pers.Untern.)" display=" ► Eigenkapitalveränderung, bereinigt für jur. Personen"/>
    <hyperlink ref="K8:O8" location="'3KZ'!A1" tooltip="zur Berechnung der Kennzahl: EIGENKAPITALANTEIL" display=" ► Eigenkapitalquote"/>
    <hyperlink ref="K9:O9" location="'4KZ'!A1" tooltip="zur Berechnung der Kennzahl: GESAMTKAPITALRENTABILITÄT" display=" ► Gesamtkapitalrentabilität"/>
    <hyperlink ref="K10:O10" location="'5KZ'!A1" tooltip="zur Berechnung der Kennzahl: AUSSCHÖPFUNG KDG" display=" ► Ausschöpfung mittelfr. KDG"/>
    <hyperlink ref="K11" location="'5.Kriterium'!A1" display="5. Ausschöpfung mittelfr. KDG"/>
    <hyperlink ref="K11:O11" location="AK_EU_PG_JUR__Lohnans!A1" tooltip="zur Tabelle: ARBEITSKRÄFTE und LOHNANSATZ" display=" ► Arbeitskräfte und Lohnansatz"/>
    <hyperlink ref="B94:D94" location="AK_EU_PG_JUR__Lohnans!A1" display="► zurück zum Seitenanfang "/>
    <hyperlink ref="K19" location="AK_EU_PG_JUR__Lohnans!A83" tooltip="Arbeitskräfte in Juristischen Personen" display="► Kalkulationstabelle für Juristische Personen"/>
    <hyperlink ref="K18" location="AK_EU_PG_JUR__Lohnans!A90" tooltip="Hinweise zu Arbeitskräften für alle Rechtsformen" display="► Allgemeine Hinweise - Kalkulation Arbeitskräfte"/>
    <hyperlink ref="K18:N18" location="Hinweise!A90" tooltip="Hinweise zu Arbeitskräften für alle Rechtsformen" display="► Erläuterung Lohnansatz u. Betriebsleiterzuschlag (EU+PG)"/>
    <hyperlink ref="K19:N19" location="AK_EU_PG_JUR__Lohnans!A90" tooltip="Arbeitskräfte in Juristischen Personen" display="► Kalkulationstabelle für Juristische Personen"/>
  </hyperlinks>
  <pageMargins left="0.59055118110236227" right="0.51181102362204722" top="0.70866141732283472" bottom="0.98425196850393704" header="0.51181102362204722" footer="0.51181102362204722"/>
  <pageSetup paperSize="9" scale="60" fitToHeight="0" orientation="portrait" r:id="rId1"/>
  <headerFooter alignWithMargins="0"/>
  <rowBreaks count="1" manualBreakCount="1">
    <brk id="70"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94"/>
  <sheetViews>
    <sheetView showGridLines="0" topLeftCell="A45" zoomScale="95" zoomScaleNormal="95" zoomScaleSheetLayoutView="75" workbookViewId="0">
      <selection activeCell="J25" sqref="J25"/>
    </sheetView>
  </sheetViews>
  <sheetFormatPr baseColWidth="10" defaultColWidth="8.88671875" defaultRowHeight="12.75" x14ac:dyDescent="0.2"/>
  <cols>
    <col min="1" max="1" width="1.44140625" style="746" customWidth="1"/>
    <col min="2" max="2" width="5.109375" style="746" customWidth="1"/>
    <col min="3" max="3" width="2.5546875" style="746" customWidth="1"/>
    <col min="4" max="4" width="31.77734375" style="746" customWidth="1"/>
    <col min="5" max="5" width="6.21875" style="746" customWidth="1"/>
    <col min="6" max="6" width="4.5546875" style="746" customWidth="1"/>
    <col min="7" max="7" width="6.88671875" style="746" customWidth="1"/>
    <col min="8" max="9" width="11.21875" style="746" hidden="1" customWidth="1"/>
    <col min="10" max="11" width="13.77734375" style="746" customWidth="1"/>
    <col min="12" max="12" width="14" style="746" customWidth="1"/>
    <col min="13" max="13" width="18.5546875" style="746" customWidth="1"/>
    <col min="14" max="14" width="1.109375" style="746" customWidth="1"/>
    <col min="15" max="15" width="8.88671875" style="746"/>
    <col min="16" max="23" width="8.88671875" style="818"/>
    <col min="24" max="16384" width="8.88671875" style="746"/>
  </cols>
  <sheetData>
    <row r="1" spans="1:23" s="432" customFormat="1" ht="7.5" customHeight="1" x14ac:dyDescent="0.2">
      <c r="A1" s="463"/>
      <c r="B1" s="463"/>
      <c r="C1" s="463"/>
      <c r="D1" s="463"/>
      <c r="E1" s="463"/>
      <c r="F1" s="460"/>
      <c r="G1" s="460"/>
      <c r="H1" s="460"/>
      <c r="I1" s="460"/>
      <c r="J1" s="460"/>
      <c r="K1" s="460"/>
      <c r="L1" s="460"/>
      <c r="M1" s="460"/>
      <c r="N1" s="463"/>
      <c r="O1" s="464"/>
      <c r="P1" s="463"/>
      <c r="Q1" s="463"/>
      <c r="R1" s="463"/>
      <c r="S1" s="431"/>
      <c r="T1" s="431"/>
      <c r="U1" s="431"/>
      <c r="V1" s="431"/>
      <c r="W1" s="431"/>
    </row>
    <row r="2" spans="1:23" s="438" customFormat="1" ht="22.5" customHeight="1" x14ac:dyDescent="0.2">
      <c r="A2" s="814"/>
      <c r="B2" s="1770" t="s">
        <v>364</v>
      </c>
      <c r="C2" s="1771"/>
      <c r="D2" s="1771"/>
      <c r="E2" s="1771"/>
      <c r="F2" s="1854"/>
      <c r="G2" s="510"/>
      <c r="H2" s="437"/>
      <c r="I2" s="437"/>
      <c r="J2" s="1566" t="s">
        <v>370</v>
      </c>
      <c r="K2" s="1723"/>
      <c r="L2" s="1723"/>
      <c r="M2" s="1724"/>
      <c r="N2" s="460"/>
      <c r="O2" s="542"/>
      <c r="P2" s="460"/>
      <c r="Q2" s="510"/>
      <c r="R2" s="510"/>
      <c r="S2" s="437"/>
      <c r="T2" s="437"/>
      <c r="U2" s="437"/>
      <c r="V2" s="437"/>
      <c r="W2" s="437"/>
    </row>
    <row r="3" spans="1:23" s="432" customFormat="1" ht="6" customHeight="1" x14ac:dyDescent="0.25">
      <c r="A3" s="463"/>
      <c r="B3" s="1855"/>
      <c r="C3" s="1856"/>
      <c r="D3" s="1856"/>
      <c r="E3" s="1856"/>
      <c r="F3" s="1857"/>
      <c r="G3" s="513"/>
      <c r="H3" s="431"/>
      <c r="I3" s="431"/>
      <c r="J3" s="446"/>
      <c r="K3" s="446"/>
      <c r="L3" s="447"/>
      <c r="M3" s="448"/>
      <c r="N3" s="513"/>
      <c r="O3" s="815"/>
      <c r="P3" s="514"/>
      <c r="Q3" s="514"/>
      <c r="R3" s="475"/>
      <c r="S3" s="431"/>
      <c r="T3" s="431"/>
      <c r="U3" s="431"/>
      <c r="V3" s="431"/>
      <c r="W3" s="431"/>
    </row>
    <row r="4" spans="1:23" s="432" customFormat="1" ht="20.100000000000001" customHeight="1" thickBot="1" x14ac:dyDescent="0.3">
      <c r="A4" s="463"/>
      <c r="B4" s="1858"/>
      <c r="C4" s="1859"/>
      <c r="D4" s="1859"/>
      <c r="E4" s="1859"/>
      <c r="F4" s="1860"/>
      <c r="G4" s="512"/>
      <c r="H4" s="431"/>
      <c r="I4" s="431"/>
      <c r="J4" s="1571" t="s">
        <v>6</v>
      </c>
      <c r="K4" s="1725"/>
      <c r="L4" s="1725"/>
      <c r="M4" s="1726"/>
      <c r="N4" s="816"/>
      <c r="O4" s="815"/>
      <c r="P4" s="514"/>
      <c r="Q4" s="514"/>
      <c r="R4" s="475"/>
      <c r="S4" s="431"/>
      <c r="T4" s="431"/>
      <c r="U4" s="431"/>
      <c r="V4" s="431"/>
      <c r="W4" s="431"/>
    </row>
    <row r="5" spans="1:23" s="455" customFormat="1" ht="19.5" customHeight="1" thickTop="1" thickBot="1" x14ac:dyDescent="0.3">
      <c r="A5" s="817"/>
      <c r="B5" s="1861" t="str">
        <f>Start!$C$17</f>
        <v>Version 6.23  vom 01.03.2025</v>
      </c>
      <c r="C5" s="1862"/>
      <c r="D5" s="1862"/>
      <c r="E5" s="1862"/>
      <c r="F5" s="1863"/>
      <c r="G5" s="519"/>
      <c r="H5" s="458"/>
      <c r="I5" s="458"/>
      <c r="J5" s="1864" t="s">
        <v>7</v>
      </c>
      <c r="K5" s="1865"/>
      <c r="L5" s="1865"/>
      <c r="M5" s="1866"/>
      <c r="N5" s="460"/>
      <c r="O5" s="542"/>
      <c r="P5" s="460"/>
      <c r="Q5" s="518"/>
      <c r="R5" s="519"/>
      <c r="S5" s="458"/>
      <c r="T5" s="458"/>
      <c r="U5" s="458"/>
      <c r="V5" s="458"/>
      <c r="W5" s="458"/>
    </row>
    <row r="6" spans="1:23" s="432" customFormat="1" ht="19.5" customHeight="1" thickTop="1" thickBot="1" x14ac:dyDescent="0.3">
      <c r="A6" s="463"/>
      <c r="B6" s="463"/>
      <c r="C6" s="511"/>
      <c r="E6" s="460"/>
      <c r="F6" s="475"/>
      <c r="G6" s="460"/>
      <c r="H6" s="431"/>
      <c r="I6" s="431"/>
      <c r="J6" s="1549" t="s">
        <v>8</v>
      </c>
      <c r="K6" s="1716"/>
      <c r="L6" s="1716"/>
      <c r="M6" s="1717"/>
      <c r="N6" s="460"/>
      <c r="O6" s="542"/>
      <c r="P6" s="460"/>
      <c r="Q6" s="523"/>
      <c r="R6" s="475"/>
      <c r="S6" s="431"/>
      <c r="T6" s="431"/>
      <c r="U6" s="431"/>
      <c r="V6" s="431"/>
      <c r="W6" s="431"/>
    </row>
    <row r="7" spans="1:23" s="432" customFormat="1" ht="19.5" customHeight="1" thickTop="1" thickBot="1" x14ac:dyDescent="0.3">
      <c r="A7" s="463"/>
      <c r="B7" s="463"/>
      <c r="C7" s="511"/>
      <c r="D7" s="818"/>
      <c r="E7" s="818"/>
      <c r="F7" s="818"/>
      <c r="G7" s="460"/>
      <c r="H7" s="431"/>
      <c r="I7" s="431"/>
      <c r="J7" s="1548" t="s">
        <v>9</v>
      </c>
      <c r="K7" s="1716"/>
      <c r="L7" s="1716"/>
      <c r="M7" s="1717"/>
      <c r="N7" s="460"/>
      <c r="O7" s="542"/>
      <c r="P7" s="460"/>
      <c r="Q7" s="523"/>
      <c r="R7" s="475"/>
      <c r="S7" s="431"/>
      <c r="T7" s="431"/>
      <c r="U7" s="431"/>
      <c r="V7" s="431"/>
      <c r="W7" s="431"/>
    </row>
    <row r="8" spans="1:23" s="432" customFormat="1" ht="19.5" customHeight="1" thickTop="1" thickBot="1" x14ac:dyDescent="0.3">
      <c r="A8" s="463"/>
      <c r="B8" s="463"/>
      <c r="C8" s="511"/>
      <c r="D8" s="818"/>
      <c r="E8" s="463"/>
      <c r="F8" s="511"/>
      <c r="G8" s="460"/>
      <c r="H8" s="431"/>
      <c r="I8" s="431"/>
      <c r="J8" s="1548" t="s">
        <v>10</v>
      </c>
      <c r="K8" s="1716"/>
      <c r="L8" s="1716"/>
      <c r="M8" s="1717"/>
      <c r="N8" s="460"/>
      <c r="O8" s="542"/>
      <c r="P8" s="460"/>
      <c r="Q8" s="523"/>
      <c r="R8" s="475"/>
      <c r="S8" s="431"/>
      <c r="T8" s="431"/>
      <c r="U8" s="431"/>
      <c r="V8" s="431"/>
      <c r="W8" s="431"/>
    </row>
    <row r="9" spans="1:23" s="432" customFormat="1" ht="19.5" customHeight="1" thickTop="1" thickBot="1" x14ac:dyDescent="0.3">
      <c r="A9" s="463"/>
      <c r="B9" s="474"/>
      <c r="C9" s="819"/>
      <c r="D9" s="820"/>
      <c r="E9" s="821"/>
      <c r="F9" s="511"/>
      <c r="G9" s="460"/>
      <c r="H9" s="431"/>
      <c r="I9" s="431"/>
      <c r="J9" s="1548" t="s">
        <v>11</v>
      </c>
      <c r="K9" s="1716"/>
      <c r="L9" s="1716"/>
      <c r="M9" s="1717"/>
      <c r="N9" s="460"/>
      <c r="O9" s="542"/>
      <c r="P9" s="460"/>
      <c r="Q9" s="523"/>
      <c r="R9" s="475"/>
      <c r="S9" s="431"/>
      <c r="T9" s="431"/>
      <c r="U9" s="431"/>
      <c r="V9" s="431"/>
      <c r="W9" s="431"/>
    </row>
    <row r="10" spans="1:23" s="432" customFormat="1" ht="19.5" customHeight="1" thickTop="1" thickBot="1" x14ac:dyDescent="0.3">
      <c r="A10" s="464"/>
      <c r="B10" s="818"/>
      <c r="C10" s="818"/>
      <c r="D10" s="818"/>
      <c r="E10" s="818"/>
      <c r="F10" s="818"/>
      <c r="G10" s="460"/>
      <c r="H10" s="431"/>
      <c r="I10" s="431"/>
      <c r="J10" s="1548" t="s">
        <v>12</v>
      </c>
      <c r="K10" s="1716"/>
      <c r="L10" s="1716"/>
      <c r="M10" s="1717"/>
      <c r="N10" s="822"/>
      <c r="O10" s="542"/>
      <c r="P10" s="460"/>
      <c r="Q10" s="523"/>
      <c r="R10" s="475"/>
      <c r="S10" s="431"/>
      <c r="T10" s="431"/>
      <c r="U10" s="431"/>
      <c r="V10" s="431"/>
      <c r="W10" s="431"/>
    </row>
    <row r="11" spans="1:23" s="432" customFormat="1" ht="19.5" customHeight="1" thickTop="1" thickBot="1" x14ac:dyDescent="0.3">
      <c r="A11" s="464"/>
      <c r="B11" s="818"/>
      <c r="C11" s="818"/>
      <c r="D11" s="818"/>
      <c r="E11" s="818"/>
      <c r="F11" s="818"/>
      <c r="G11" s="460"/>
      <c r="H11" s="431"/>
      <c r="I11" s="431"/>
      <c r="J11" s="1548" t="s">
        <v>13</v>
      </c>
      <c r="K11" s="1716"/>
      <c r="L11" s="1716"/>
      <c r="M11" s="1717"/>
      <c r="N11" s="823"/>
      <c r="O11" s="542"/>
      <c r="P11" s="460"/>
      <c r="Q11" s="523"/>
      <c r="R11" s="475"/>
      <c r="S11" s="431"/>
      <c r="T11" s="431"/>
      <c r="U11" s="431"/>
      <c r="V11" s="431"/>
      <c r="W11" s="431"/>
    </row>
    <row r="12" spans="1:23" s="432" customFormat="1" ht="6.75" customHeight="1" thickTop="1" x14ac:dyDescent="0.2">
      <c r="A12" s="464"/>
      <c r="B12" s="675"/>
      <c r="C12" s="675"/>
      <c r="D12" s="675"/>
      <c r="E12" s="675"/>
      <c r="F12" s="675"/>
      <c r="G12" s="365"/>
      <c r="H12" s="431"/>
      <c r="I12" s="431"/>
      <c r="J12" s="297"/>
      <c r="K12" s="351"/>
      <c r="L12" s="351"/>
      <c r="M12" s="351"/>
      <c r="N12" s="365"/>
      <c r="O12" s="530"/>
      <c r="P12" s="365"/>
      <c r="Q12" s="531"/>
      <c r="R12" s="475"/>
      <c r="S12" s="431"/>
      <c r="T12" s="431"/>
      <c r="U12" s="431"/>
      <c r="V12" s="431"/>
      <c r="W12" s="431"/>
    </row>
    <row r="13" spans="1:23" s="432" customFormat="1" ht="19.5" customHeight="1" thickBot="1" x14ac:dyDescent="0.3">
      <c r="A13" s="464"/>
      <c r="B13" s="1746" t="str">
        <f>T(Ergebnis!$D$12)</f>
        <v/>
      </c>
      <c r="C13" s="1747"/>
      <c r="D13" s="1747"/>
      <c r="E13" s="1747"/>
      <c r="F13" s="1748"/>
      <c r="G13" s="521"/>
      <c r="H13" s="431"/>
      <c r="I13" s="431"/>
      <c r="J13" s="1583" t="s">
        <v>14</v>
      </c>
      <c r="K13" s="1744"/>
      <c r="L13" s="1744"/>
      <c r="M13" s="1745"/>
      <c r="N13" s="822"/>
      <c r="O13" s="542"/>
      <c r="P13" s="460"/>
      <c r="Q13" s="460"/>
      <c r="R13" s="475"/>
      <c r="S13" s="431"/>
      <c r="T13" s="431"/>
      <c r="U13" s="431"/>
      <c r="V13" s="431"/>
      <c r="W13" s="431"/>
    </row>
    <row r="14" spans="1:23" s="432" customFormat="1" ht="21.75" customHeight="1" thickTop="1" thickBot="1" x14ac:dyDescent="0.3">
      <c r="A14" s="464"/>
      <c r="B14" s="1749" t="str">
        <f>T(Ergebnis!$D$13)</f>
        <v/>
      </c>
      <c r="C14" s="1750"/>
      <c r="D14" s="1750"/>
      <c r="E14" s="1750"/>
      <c r="F14" s="1751"/>
      <c r="G14" s="521"/>
      <c r="H14" s="431"/>
      <c r="I14" s="431"/>
      <c r="J14" s="1592" t="s">
        <v>36</v>
      </c>
      <c r="K14" s="1593"/>
      <c r="L14" s="1593"/>
      <c r="M14" s="1594"/>
      <c r="N14" s="460"/>
      <c r="O14" s="542"/>
      <c r="P14" s="460"/>
      <c r="Q14" s="460"/>
      <c r="R14" s="475"/>
      <c r="S14" s="431"/>
      <c r="T14" s="431"/>
      <c r="U14" s="431"/>
      <c r="V14" s="431"/>
      <c r="W14" s="431"/>
    </row>
    <row r="15" spans="1:23" ht="21" customHeight="1" thickTop="1" x14ac:dyDescent="0.2">
      <c r="A15" s="583"/>
      <c r="B15" s="539" t="str">
        <f>T(Ergebnis!$D$14)</f>
        <v/>
      </c>
      <c r="C15" s="540"/>
      <c r="D15" s="540"/>
      <c r="E15" s="540"/>
      <c r="F15" s="541"/>
      <c r="G15" s="824"/>
      <c r="H15" s="818"/>
      <c r="I15" s="818"/>
      <c r="J15" s="825"/>
      <c r="K15" s="826"/>
      <c r="L15" s="826"/>
      <c r="M15" s="826"/>
      <c r="N15" s="818"/>
      <c r="O15" s="583"/>
    </row>
    <row r="16" spans="1:23" ht="24.75" customHeight="1" x14ac:dyDescent="0.2">
      <c r="A16" s="583"/>
      <c r="B16" s="827" t="str">
        <f>IF(Ergebnis!G16=0,"",IF('1KZ'!L21=0," Achtung Tabelle ausfüllen! Angaben fehlen",""))</f>
        <v/>
      </c>
      <c r="C16" s="828"/>
      <c r="D16" s="828"/>
      <c r="E16" s="828"/>
      <c r="F16" s="828"/>
      <c r="G16" s="829"/>
      <c r="H16" s="818"/>
      <c r="I16" s="583"/>
      <c r="J16" s="1870" t="s">
        <v>398</v>
      </c>
      <c r="K16" s="1871"/>
      <c r="L16" s="1871"/>
      <c r="M16" s="1872"/>
      <c r="N16" s="830"/>
      <c r="O16" s="583"/>
      <c r="T16" s="831"/>
    </row>
    <row r="17" spans="1:26" ht="36" customHeight="1" x14ac:dyDescent="0.35">
      <c r="A17" s="818"/>
      <c r="B17" s="1876" t="s">
        <v>129</v>
      </c>
      <c r="C17" s="1877"/>
      <c r="D17" s="1878"/>
      <c r="E17" s="818"/>
      <c r="F17" s="818"/>
      <c r="G17" s="832"/>
      <c r="H17" s="832"/>
      <c r="I17" s="832"/>
      <c r="J17" s="1873"/>
      <c r="K17" s="1874"/>
      <c r="L17" s="1874"/>
      <c r="M17" s="1875"/>
      <c r="N17" s="830"/>
      <c r="O17" s="833"/>
      <c r="Z17" s="834"/>
    </row>
    <row r="18" spans="1:26" ht="45" customHeight="1" thickBot="1" x14ac:dyDescent="0.25">
      <c r="A18" s="818"/>
      <c r="B18" s="835"/>
      <c r="C18" s="836"/>
      <c r="D18" s="1879" t="s">
        <v>431</v>
      </c>
      <c r="E18" s="1880"/>
      <c r="F18" s="1881"/>
      <c r="G18" s="1881"/>
      <c r="H18" s="1881"/>
      <c r="I18" s="1881"/>
      <c r="J18" s="1882"/>
      <c r="K18" s="1882"/>
      <c r="L18" s="1883"/>
      <c r="M18" s="837"/>
      <c r="N18" s="818"/>
      <c r="O18" s="583"/>
    </row>
    <row r="19" spans="1:26" ht="8.25" customHeight="1" thickBot="1" x14ac:dyDescent="0.3">
      <c r="A19" s="818"/>
      <c r="B19" s="838"/>
      <c r="C19" s="839"/>
      <c r="D19" s="840"/>
      <c r="E19" s="840"/>
      <c r="F19" s="841"/>
      <c r="G19" s="841"/>
      <c r="H19" s="841"/>
      <c r="I19" s="841"/>
      <c r="J19" s="841"/>
      <c r="K19" s="841"/>
      <c r="L19" s="841"/>
      <c r="M19" s="841"/>
      <c r="N19" s="818"/>
      <c r="O19" s="583"/>
    </row>
    <row r="20" spans="1:26" ht="26.25" thickBot="1" x14ac:dyDescent="0.25">
      <c r="A20" s="583"/>
      <c r="B20" s="842" t="s">
        <v>130</v>
      </c>
      <c r="C20" s="843"/>
      <c r="D20" s="844" t="s">
        <v>131</v>
      </c>
      <c r="E20" s="1884" t="s">
        <v>281</v>
      </c>
      <c r="F20" s="1885"/>
      <c r="G20" s="845" t="s">
        <v>16</v>
      </c>
      <c r="H20" s="845" t="s">
        <v>63</v>
      </c>
      <c r="I20" s="845" t="s">
        <v>64</v>
      </c>
      <c r="J20" s="845" t="s">
        <v>65</v>
      </c>
      <c r="K20" s="845" t="s">
        <v>66</v>
      </c>
      <c r="L20" s="845" t="s">
        <v>133</v>
      </c>
      <c r="M20" s="846" t="s">
        <v>134</v>
      </c>
      <c r="N20" s="830"/>
      <c r="O20" s="583"/>
    </row>
    <row r="21" spans="1:26" ht="27.75" customHeight="1" x14ac:dyDescent="0.2">
      <c r="A21" s="583"/>
      <c r="B21" s="1370">
        <v>1</v>
      </c>
      <c r="C21" s="847"/>
      <c r="D21" s="848" t="s">
        <v>135</v>
      </c>
      <c r="E21" s="849">
        <v>2959</v>
      </c>
      <c r="F21" s="850">
        <v>5</v>
      </c>
      <c r="G21" s="851" t="s">
        <v>136</v>
      </c>
      <c r="H21" s="852"/>
      <c r="I21" s="853"/>
      <c r="J21" s="1205"/>
      <c r="K21" s="1342"/>
      <c r="L21" s="1343"/>
      <c r="M21" s="976"/>
      <c r="N21" s="830"/>
      <c r="O21" s="431"/>
      <c r="P21" s="431"/>
    </row>
    <row r="22" spans="1:26" ht="21.75" customHeight="1" x14ac:dyDescent="0.2">
      <c r="A22" s="583"/>
      <c r="B22" s="1354">
        <v>2</v>
      </c>
      <c r="C22" s="858" t="s">
        <v>43</v>
      </c>
      <c r="D22" s="859" t="s">
        <v>137</v>
      </c>
      <c r="E22" s="860">
        <v>2497</v>
      </c>
      <c r="F22" s="861">
        <v>5</v>
      </c>
      <c r="G22" s="858" t="s">
        <v>136</v>
      </c>
      <c r="H22" s="862"/>
      <c r="I22" s="863"/>
      <c r="J22" s="1344"/>
      <c r="K22" s="1345"/>
      <c r="L22" s="1346"/>
      <c r="M22" s="856"/>
      <c r="N22" s="830"/>
      <c r="O22" s="818"/>
    </row>
    <row r="23" spans="1:26" ht="23.25" customHeight="1" x14ac:dyDescent="0.2">
      <c r="A23" s="583"/>
      <c r="B23" s="1354">
        <v>3</v>
      </c>
      <c r="C23" s="858" t="s">
        <v>138</v>
      </c>
      <c r="D23" s="859" t="s">
        <v>139</v>
      </c>
      <c r="E23" s="860">
        <v>2896</v>
      </c>
      <c r="F23" s="861">
        <v>5</v>
      </c>
      <c r="G23" s="858" t="s">
        <v>136</v>
      </c>
      <c r="H23" s="862"/>
      <c r="I23" s="863"/>
      <c r="J23" s="1344"/>
      <c r="K23" s="1345"/>
      <c r="L23" s="1346"/>
      <c r="M23" s="856"/>
      <c r="N23" s="830"/>
      <c r="O23" s="818"/>
    </row>
    <row r="24" spans="1:26" ht="29.25" customHeight="1" x14ac:dyDescent="0.2">
      <c r="A24" s="583"/>
      <c r="B24" s="1354">
        <v>4</v>
      </c>
      <c r="C24" s="858" t="s">
        <v>43</v>
      </c>
      <c r="D24" s="859" t="s">
        <v>140</v>
      </c>
      <c r="E24" s="860" t="s">
        <v>141</v>
      </c>
      <c r="F24" s="861" t="s">
        <v>142</v>
      </c>
      <c r="G24" s="858" t="s">
        <v>136</v>
      </c>
      <c r="H24" s="862"/>
      <c r="I24" s="863"/>
      <c r="J24" s="1344"/>
      <c r="K24" s="1345"/>
      <c r="L24" s="1346"/>
      <c r="M24" s="856"/>
      <c r="N24" s="830"/>
      <c r="O24" s="818"/>
    </row>
    <row r="25" spans="1:26" ht="57.75" customHeight="1" x14ac:dyDescent="0.2">
      <c r="A25" s="583"/>
      <c r="B25" s="866">
        <v>5</v>
      </c>
      <c r="C25" s="858" t="s">
        <v>43</v>
      </c>
      <c r="D25" s="867" t="s">
        <v>172</v>
      </c>
      <c r="E25" s="860" t="s">
        <v>143</v>
      </c>
      <c r="F25" s="861" t="s">
        <v>144</v>
      </c>
      <c r="G25" s="858" t="s">
        <v>136</v>
      </c>
      <c r="H25" s="862"/>
      <c r="I25" s="863"/>
      <c r="J25" s="1344"/>
      <c r="K25" s="1345"/>
      <c r="L25" s="1346"/>
      <c r="M25" s="856"/>
      <c r="N25" s="830"/>
      <c r="O25" s="431"/>
      <c r="P25" s="431"/>
    </row>
    <row r="26" spans="1:26" ht="60" customHeight="1" x14ac:dyDescent="0.2">
      <c r="A26" s="583"/>
      <c r="B26" s="1371"/>
      <c r="C26" s="858" t="s">
        <v>138</v>
      </c>
      <c r="D26" s="867" t="s">
        <v>312</v>
      </c>
      <c r="E26" s="860"/>
      <c r="F26" s="868" t="s">
        <v>454</v>
      </c>
      <c r="G26" s="858" t="s">
        <v>136</v>
      </c>
      <c r="H26" s="862"/>
      <c r="I26" s="863"/>
      <c r="J26" s="1344"/>
      <c r="K26" s="1345"/>
      <c r="L26" s="1346"/>
      <c r="M26" s="856"/>
      <c r="N26" s="830"/>
      <c r="O26" s="583"/>
    </row>
    <row r="27" spans="1:26" ht="32.25" customHeight="1" x14ac:dyDescent="0.2">
      <c r="A27" s="583"/>
      <c r="B27" s="1354">
        <v>6</v>
      </c>
      <c r="C27" s="858" t="s">
        <v>138</v>
      </c>
      <c r="D27" s="867" t="s">
        <v>397</v>
      </c>
      <c r="E27" s="869">
        <v>2861</v>
      </c>
      <c r="F27" s="870">
        <v>5</v>
      </c>
      <c r="G27" s="858" t="s">
        <v>136</v>
      </c>
      <c r="H27" s="862"/>
      <c r="I27" s="863"/>
      <c r="J27" s="1344"/>
      <c r="K27" s="1345"/>
      <c r="L27" s="1346"/>
      <c r="M27" s="856"/>
      <c r="N27" s="830"/>
      <c r="O27" s="583"/>
    </row>
    <row r="28" spans="1:26" ht="32.25" customHeight="1" x14ac:dyDescent="0.2">
      <c r="A28" s="583"/>
      <c r="B28" s="1354">
        <v>7</v>
      </c>
      <c r="C28" s="871" t="s">
        <v>148</v>
      </c>
      <c r="D28" s="867" t="s">
        <v>396</v>
      </c>
      <c r="E28" s="872">
        <v>2452</v>
      </c>
      <c r="F28" s="873">
        <v>5</v>
      </c>
      <c r="G28" s="871" t="s">
        <v>136</v>
      </c>
      <c r="H28" s="862"/>
      <c r="I28" s="863"/>
      <c r="J28" s="1344"/>
      <c r="K28" s="1345"/>
      <c r="L28" s="1346"/>
      <c r="M28" s="856"/>
      <c r="N28" s="830"/>
      <c r="O28" s="583"/>
    </row>
    <row r="29" spans="1:26" ht="32.25" customHeight="1" x14ac:dyDescent="0.2">
      <c r="A29" s="583"/>
      <c r="B29" s="1354">
        <v>8</v>
      </c>
      <c r="C29" s="871" t="s">
        <v>148</v>
      </c>
      <c r="D29" s="867" t="s">
        <v>399</v>
      </c>
      <c r="E29" s="872">
        <v>1525</v>
      </c>
      <c r="F29" s="873">
        <v>4</v>
      </c>
      <c r="G29" s="871" t="s">
        <v>136</v>
      </c>
      <c r="H29" s="862"/>
      <c r="I29" s="863"/>
      <c r="J29" s="1344"/>
      <c r="K29" s="1345"/>
      <c r="L29" s="1346"/>
      <c r="M29" s="856"/>
      <c r="N29" s="830"/>
      <c r="O29" s="583"/>
    </row>
    <row r="30" spans="1:26" ht="44.25" customHeight="1" x14ac:dyDescent="0.2">
      <c r="A30" s="583"/>
      <c r="B30" s="1354">
        <v>9</v>
      </c>
      <c r="C30" s="858" t="s">
        <v>138</v>
      </c>
      <c r="D30" s="867" t="s">
        <v>313</v>
      </c>
      <c r="E30" s="860"/>
      <c r="F30" s="868" t="s">
        <v>316</v>
      </c>
      <c r="G30" s="858" t="s">
        <v>136</v>
      </c>
      <c r="H30" s="862"/>
      <c r="I30" s="863"/>
      <c r="J30" s="1344"/>
      <c r="K30" s="1345"/>
      <c r="L30" s="1346"/>
      <c r="M30" s="856"/>
      <c r="N30" s="830"/>
      <c r="O30" s="583"/>
    </row>
    <row r="31" spans="1:26" ht="29.25" customHeight="1" x14ac:dyDescent="0.2">
      <c r="A31" s="583"/>
      <c r="B31" s="1354">
        <v>10</v>
      </c>
      <c r="C31" s="858" t="s">
        <v>138</v>
      </c>
      <c r="D31" s="867" t="s">
        <v>311</v>
      </c>
      <c r="E31" s="860">
        <v>2803</v>
      </c>
      <c r="F31" s="874">
        <v>5</v>
      </c>
      <c r="G31" s="858" t="s">
        <v>136</v>
      </c>
      <c r="H31" s="862"/>
      <c r="I31" s="863"/>
      <c r="J31" s="1344"/>
      <c r="K31" s="1345"/>
      <c r="L31" s="1346"/>
      <c r="M31" s="856"/>
      <c r="N31" s="830"/>
      <c r="O31" s="583"/>
    </row>
    <row r="32" spans="1:26" ht="24.75" customHeight="1" x14ac:dyDescent="0.2">
      <c r="A32" s="583"/>
      <c r="B32" s="1354">
        <v>11</v>
      </c>
      <c r="C32" s="858" t="s">
        <v>138</v>
      </c>
      <c r="D32" s="859" t="s">
        <v>147</v>
      </c>
      <c r="E32" s="860">
        <v>2804</v>
      </c>
      <c r="F32" s="874">
        <v>5</v>
      </c>
      <c r="G32" s="858" t="s">
        <v>136</v>
      </c>
      <c r="H32" s="862"/>
      <c r="I32" s="863"/>
      <c r="J32" s="1344"/>
      <c r="K32" s="1345"/>
      <c r="L32" s="1346"/>
      <c r="M32" s="856"/>
      <c r="N32" s="830"/>
      <c r="O32" s="583"/>
    </row>
    <row r="33" spans="1:15" ht="26.25" customHeight="1" x14ac:dyDescent="0.2">
      <c r="A33" s="583"/>
      <c r="B33" s="1354">
        <v>12</v>
      </c>
      <c r="C33" s="858" t="s">
        <v>138</v>
      </c>
      <c r="D33" s="867" t="s">
        <v>280</v>
      </c>
      <c r="E33" s="860">
        <v>2805</v>
      </c>
      <c r="F33" s="874">
        <v>5</v>
      </c>
      <c r="G33" s="858" t="s">
        <v>136</v>
      </c>
      <c r="H33" s="862"/>
      <c r="I33" s="863"/>
      <c r="J33" s="1344"/>
      <c r="K33" s="1345"/>
      <c r="L33" s="1346"/>
      <c r="M33" s="856"/>
      <c r="N33" s="830"/>
      <c r="O33" s="583"/>
    </row>
    <row r="34" spans="1:15" ht="26.25" thickBot="1" x14ac:dyDescent="0.25">
      <c r="A34" s="583"/>
      <c r="B34" s="1354">
        <v>13</v>
      </c>
      <c r="C34" s="858" t="s">
        <v>138</v>
      </c>
      <c r="D34" s="867" t="s">
        <v>283</v>
      </c>
      <c r="E34" s="860">
        <v>2910</v>
      </c>
      <c r="F34" s="874">
        <v>5</v>
      </c>
      <c r="G34" s="858" t="s">
        <v>136</v>
      </c>
      <c r="H34" s="862"/>
      <c r="I34" s="863"/>
      <c r="J34" s="1344"/>
      <c r="K34" s="1345"/>
      <c r="L34" s="1346"/>
      <c r="M34" s="856"/>
      <c r="N34" s="877"/>
      <c r="O34" s="878"/>
    </row>
    <row r="35" spans="1:15" ht="27.75" customHeight="1" thickBot="1" x14ac:dyDescent="0.25">
      <c r="A35" s="583"/>
      <c r="B35" s="1354">
        <v>14</v>
      </c>
      <c r="C35" s="879" t="s">
        <v>138</v>
      </c>
      <c r="D35" s="867" t="s">
        <v>350</v>
      </c>
      <c r="E35" s="880"/>
      <c r="F35" s="868" t="s">
        <v>316</v>
      </c>
      <c r="G35" s="881" t="s">
        <v>136</v>
      </c>
      <c r="H35" s="862"/>
      <c r="I35" s="863"/>
      <c r="J35" s="1344"/>
      <c r="K35" s="1345"/>
      <c r="L35" s="1346"/>
      <c r="M35" s="856"/>
      <c r="N35" s="882"/>
      <c r="O35" s="883"/>
    </row>
    <row r="36" spans="1:15" ht="31.5" customHeight="1" thickBot="1" x14ac:dyDescent="0.25">
      <c r="A36" s="583"/>
      <c r="B36" s="1371">
        <v>15</v>
      </c>
      <c r="C36" s="1443" t="s">
        <v>43</v>
      </c>
      <c r="D36" s="1442" t="s">
        <v>464</v>
      </c>
      <c r="E36" s="886">
        <v>2935</v>
      </c>
      <c r="F36" s="887">
        <v>5</v>
      </c>
      <c r="G36" s="888" t="s">
        <v>136</v>
      </c>
      <c r="H36" s="884"/>
      <c r="I36" s="885"/>
      <c r="J36" s="1347"/>
      <c r="K36" s="1348"/>
      <c r="L36" s="1349"/>
      <c r="M36" s="856"/>
      <c r="N36" s="891"/>
      <c r="O36" s="892"/>
    </row>
    <row r="37" spans="1:15" ht="15.75" customHeight="1" x14ac:dyDescent="0.2">
      <c r="A37" s="583"/>
      <c r="B37" s="1354">
        <v>16</v>
      </c>
      <c r="C37" s="888" t="s">
        <v>43</v>
      </c>
      <c r="D37" s="893" t="s">
        <v>149</v>
      </c>
      <c r="E37" s="886">
        <v>2908</v>
      </c>
      <c r="F37" s="887">
        <v>5</v>
      </c>
      <c r="G37" s="888" t="s">
        <v>136</v>
      </c>
      <c r="H37" s="862"/>
      <c r="I37" s="863"/>
      <c r="J37" s="1344"/>
      <c r="K37" s="1345"/>
      <c r="L37" s="1346"/>
      <c r="M37" s="856"/>
      <c r="N37" s="894"/>
      <c r="O37" s="895"/>
    </row>
    <row r="38" spans="1:15" ht="16.5" customHeight="1" x14ac:dyDescent="0.2">
      <c r="A38" s="583"/>
      <c r="B38" s="1354">
        <v>17</v>
      </c>
      <c r="C38" s="858" t="s">
        <v>138</v>
      </c>
      <c r="D38" s="859" t="s">
        <v>150</v>
      </c>
      <c r="E38" s="860">
        <v>2912</v>
      </c>
      <c r="F38" s="874">
        <v>5</v>
      </c>
      <c r="G38" s="858" t="s">
        <v>136</v>
      </c>
      <c r="H38" s="862"/>
      <c r="I38" s="863"/>
      <c r="J38" s="1344"/>
      <c r="K38" s="1345"/>
      <c r="L38" s="1346"/>
      <c r="M38" s="856"/>
      <c r="N38" s="830"/>
      <c r="O38" s="583"/>
    </row>
    <row r="39" spans="1:15" ht="15.75" customHeight="1" x14ac:dyDescent="0.2">
      <c r="A39" s="583"/>
      <c r="B39" s="1354">
        <v>18</v>
      </c>
      <c r="C39" s="858" t="s">
        <v>138</v>
      </c>
      <c r="D39" s="859" t="s">
        <v>151</v>
      </c>
      <c r="E39" s="860">
        <v>2913</v>
      </c>
      <c r="F39" s="874">
        <v>5</v>
      </c>
      <c r="G39" s="858" t="s">
        <v>136</v>
      </c>
      <c r="H39" s="862"/>
      <c r="I39" s="863"/>
      <c r="J39" s="1344"/>
      <c r="K39" s="1345"/>
      <c r="L39" s="1346"/>
      <c r="M39" s="856"/>
      <c r="N39" s="830"/>
      <c r="O39" s="583"/>
    </row>
    <row r="40" spans="1:15" ht="25.5" x14ac:dyDescent="0.2">
      <c r="A40" s="583"/>
      <c r="B40" s="1354">
        <v>19</v>
      </c>
      <c r="C40" s="858" t="s">
        <v>43</v>
      </c>
      <c r="D40" s="867" t="s">
        <v>166</v>
      </c>
      <c r="E40" s="860">
        <v>2906</v>
      </c>
      <c r="F40" s="874">
        <v>5</v>
      </c>
      <c r="G40" s="858" t="s">
        <v>136</v>
      </c>
      <c r="H40" s="862"/>
      <c r="I40" s="863"/>
      <c r="J40" s="1344"/>
      <c r="K40" s="1345"/>
      <c r="L40" s="1346"/>
      <c r="M40" s="856"/>
      <c r="N40" s="830"/>
      <c r="O40" s="583"/>
    </row>
    <row r="41" spans="1:15" ht="21.75" customHeight="1" x14ac:dyDescent="0.2">
      <c r="A41" s="583"/>
      <c r="B41" s="1354">
        <v>20</v>
      </c>
      <c r="C41" s="858" t="s">
        <v>138</v>
      </c>
      <c r="D41" s="896" t="s">
        <v>371</v>
      </c>
      <c r="E41" s="897"/>
      <c r="F41" s="868" t="s">
        <v>316</v>
      </c>
      <c r="G41" s="858" t="s">
        <v>136</v>
      </c>
      <c r="H41" s="862"/>
      <c r="I41" s="863"/>
      <c r="J41" s="1344"/>
      <c r="K41" s="1345"/>
      <c r="L41" s="1346"/>
      <c r="M41" s="856"/>
      <c r="N41" s="830"/>
      <c r="O41" s="583"/>
    </row>
    <row r="42" spans="1:15" ht="19.5" customHeight="1" thickBot="1" x14ac:dyDescent="0.25">
      <c r="A42" s="583"/>
      <c r="B42" s="1354">
        <v>21</v>
      </c>
      <c r="C42" s="858" t="s">
        <v>43</v>
      </c>
      <c r="D42" s="896" t="s">
        <v>371</v>
      </c>
      <c r="E42" s="897"/>
      <c r="F42" s="868" t="s">
        <v>316</v>
      </c>
      <c r="G42" s="858" t="s">
        <v>136</v>
      </c>
      <c r="H42" s="898"/>
      <c r="I42" s="899"/>
      <c r="J42" s="1350"/>
      <c r="K42" s="1351"/>
      <c r="L42" s="1352"/>
      <c r="M42" s="856"/>
      <c r="N42" s="830"/>
      <c r="O42" s="583"/>
    </row>
    <row r="43" spans="1:15" ht="30" customHeight="1" thickBot="1" x14ac:dyDescent="0.25">
      <c r="A43" s="583"/>
      <c r="B43" s="1354">
        <v>22</v>
      </c>
      <c r="C43" s="858" t="s">
        <v>152</v>
      </c>
      <c r="D43" s="902" t="s">
        <v>153</v>
      </c>
      <c r="E43" s="860"/>
      <c r="F43" s="861"/>
      <c r="G43" s="858" t="s">
        <v>136</v>
      </c>
      <c r="H43" s="903" t="e">
        <f>H21+H23+H27+H30+H31+H32+H33+H34+#REF!+H38+H39+H35-#REF!-H36-H22-H24-H25-#REF!-H37-H40+H41-H42+H26</f>
        <v>#REF!</v>
      </c>
      <c r="I43" s="904" t="e">
        <f>I21+I23+I27+I30+I31+I32+I33+I34+#REF!+I38+I39+I35-#REF!-I36-I22-I24-I25-#REF!-I37-I40+I41-I42+I26</f>
        <v>#REF!</v>
      </c>
      <c r="J43" s="1369">
        <f>J21-J22+J23-J24-J25+J26+J27-J28-J29+J30+J31+J32+J33+J34+J35-J36-J37+J38+J39-J40+J41-J42</f>
        <v>0</v>
      </c>
      <c r="K43" s="1369">
        <f>K21-K22+K23-K24-K25+K26+K27-K28-K29+K30+K31+K32+K33+K34+K35-K36-K37+K38+K39-K40+K41-K42</f>
        <v>0</v>
      </c>
      <c r="L43" s="1369">
        <f>L21-L22+L23-L24-L25+L26+L27-L28-L29+L30+L31+L32+L33+L34+L35-L36-L37+L38+L39-L40+L41-L42</f>
        <v>0</v>
      </c>
      <c r="M43" s="856"/>
      <c r="N43" s="830"/>
      <c r="O43" s="583"/>
    </row>
    <row r="44" spans="1:15" ht="30.75" customHeight="1" thickBot="1" x14ac:dyDescent="0.25">
      <c r="A44" s="583"/>
      <c r="B44" s="1354">
        <v>23</v>
      </c>
      <c r="C44" s="871" t="s">
        <v>138</v>
      </c>
      <c r="D44" s="867" t="s">
        <v>451</v>
      </c>
      <c r="E44" s="1017">
        <v>2799</v>
      </c>
      <c r="F44" s="1355">
        <v>5</v>
      </c>
      <c r="G44" s="1356" t="s">
        <v>136</v>
      </c>
      <c r="H44" s="910"/>
      <c r="I44" s="911"/>
      <c r="J44" s="1362"/>
      <c r="K44" s="1363"/>
      <c r="L44" s="1364"/>
      <c r="M44" s="856"/>
      <c r="N44" s="830"/>
      <c r="O44" s="583"/>
    </row>
    <row r="45" spans="1:15" ht="30.75" customHeight="1" thickBot="1" x14ac:dyDescent="0.25">
      <c r="A45" s="583"/>
      <c r="B45" s="1357">
        <v>24</v>
      </c>
      <c r="C45" s="1358" t="s">
        <v>43</v>
      </c>
      <c r="D45" s="1306" t="s">
        <v>452</v>
      </c>
      <c r="E45" s="1359">
        <v>2798</v>
      </c>
      <c r="F45" s="1360">
        <v>5</v>
      </c>
      <c r="G45" s="1361" t="s">
        <v>136</v>
      </c>
      <c r="H45" s="1353"/>
      <c r="I45" s="1353"/>
      <c r="J45" s="1365"/>
      <c r="K45" s="1366"/>
      <c r="L45" s="1367"/>
      <c r="M45" s="856"/>
      <c r="N45" s="830"/>
      <c r="O45" s="583"/>
    </row>
    <row r="46" spans="1:15" ht="30.75" customHeight="1" x14ac:dyDescent="0.2">
      <c r="A46" s="583"/>
      <c r="B46" s="1372">
        <v>25</v>
      </c>
      <c r="C46" s="907" t="s">
        <v>152</v>
      </c>
      <c r="D46" s="912" t="s">
        <v>155</v>
      </c>
      <c r="E46" s="913"/>
      <c r="F46" s="914"/>
      <c r="G46" s="915" t="s">
        <v>136</v>
      </c>
      <c r="H46" s="916" t="e">
        <f>H43+H44</f>
        <v>#REF!</v>
      </c>
      <c r="I46" s="905" t="e">
        <f>I43+I44</f>
        <v>#REF!</v>
      </c>
      <c r="J46" s="1368">
        <f>J43+J44-J45</f>
        <v>0</v>
      </c>
      <c r="K46" s="1368">
        <f t="shared" ref="K46:L46" si="0">K43+K44-K45</f>
        <v>0</v>
      </c>
      <c r="L46" s="1368">
        <f t="shared" si="0"/>
        <v>0</v>
      </c>
      <c r="M46" s="1341"/>
      <c r="N46" s="830"/>
      <c r="O46" s="583"/>
    </row>
    <row r="47" spans="1:15" ht="21" customHeight="1" x14ac:dyDescent="0.2">
      <c r="A47" s="818"/>
      <c r="B47" s="1372">
        <v>26</v>
      </c>
      <c r="C47" s="907" t="s">
        <v>156</v>
      </c>
      <c r="D47" s="917" t="s">
        <v>456</v>
      </c>
      <c r="E47" s="913"/>
      <c r="F47" s="914"/>
      <c r="G47" s="918" t="s">
        <v>157</v>
      </c>
      <c r="H47" s="919"/>
      <c r="I47" s="920"/>
      <c r="J47" s="921">
        <f>IF(Ergebnis!$G$16&lt;17,AK_EU_PG_JUR__Lohnans!K36,IF(Ergebnis!$G$16&gt;16,AK_EU_PG_JUR__Lohnans!K85,0))</f>
        <v>0</v>
      </c>
      <c r="K47" s="921">
        <f>IF(Ergebnis!G16&lt;17,AK_EU_PG_JUR__Lohnans!M36,IF(Ergebnis!G16&gt;16,AK_EU_PG_JUR__Lohnans!M85,0))</f>
        <v>0</v>
      </c>
      <c r="L47" s="922">
        <f>IF(Ergebnis!G16&lt;17,AK_EU_PG_JUR__Lohnans!O36,IF(Ergebnis!G16&gt;16,AK_EU_PG_JUR__Lohnans!O85))</f>
        <v>0</v>
      </c>
      <c r="M47" s="1237"/>
      <c r="N47" s="818"/>
      <c r="O47" s="583"/>
    </row>
    <row r="48" spans="1:15" ht="24.75" customHeight="1" thickBot="1" x14ac:dyDescent="0.25">
      <c r="A48" s="818"/>
      <c r="B48" s="1373">
        <v>27</v>
      </c>
      <c r="C48" s="923" t="s">
        <v>152</v>
      </c>
      <c r="D48" s="924" t="s">
        <v>158</v>
      </c>
      <c r="E48" s="925"/>
      <c r="F48" s="926"/>
      <c r="G48" s="923" t="s">
        <v>40</v>
      </c>
      <c r="H48" s="927" t="str">
        <f>IF(H47=0,"",H46/H47)</f>
        <v/>
      </c>
      <c r="I48" s="927" t="str">
        <f>IF(I47=0,"",I46/I47)</f>
        <v/>
      </c>
      <c r="J48" s="927" t="str">
        <f>IF(J47=0,"",J46/J47)</f>
        <v/>
      </c>
      <c r="K48" s="927" t="str">
        <f>IF(K47=0,"",K46/K47)</f>
        <v/>
      </c>
      <c r="L48" s="927" t="str">
        <f>IF(L47=0,"",L46/L47)</f>
        <v/>
      </c>
      <c r="M48" s="928" t="str">
        <f>IF(AND(J47=0,K47=0,L47=0),"",AVERAGE(J48:L48))</f>
        <v/>
      </c>
      <c r="N48" s="818"/>
      <c r="O48" s="929"/>
    </row>
    <row r="49" spans="1:23" ht="15" hidden="1" customHeight="1" x14ac:dyDescent="0.2">
      <c r="A49" s="818"/>
      <c r="B49" s="828"/>
      <c r="C49" s="828"/>
      <c r="D49" s="828"/>
      <c r="E49" s="828"/>
      <c r="F49" s="828"/>
      <c r="G49" s="828"/>
      <c r="H49" s="828"/>
      <c r="I49" s="828"/>
      <c r="J49" s="828"/>
      <c r="K49" s="828"/>
      <c r="L49" s="828"/>
      <c r="M49" s="828"/>
      <c r="N49" s="818"/>
      <c r="O49" s="583"/>
    </row>
    <row r="50" spans="1:23" ht="4.5" hidden="1" customHeight="1" x14ac:dyDescent="0.2">
      <c r="A50" s="930"/>
      <c r="B50" s="1886" t="s">
        <v>455</v>
      </c>
      <c r="C50" s="1887"/>
      <c r="D50" s="1887"/>
      <c r="E50" s="1887"/>
      <c r="F50" s="1887"/>
      <c r="G50" s="1887"/>
      <c r="H50" s="1887"/>
      <c r="I50" s="1887"/>
      <c r="J50" s="1887"/>
      <c r="K50" s="1887"/>
      <c r="L50" s="1887"/>
      <c r="M50" s="1888"/>
      <c r="N50" s="818"/>
      <c r="O50" s="583"/>
    </row>
    <row r="51" spans="1:23" ht="4.5" customHeight="1" x14ac:dyDescent="0.2">
      <c r="A51" s="930"/>
      <c r="B51" s="1889"/>
      <c r="C51" s="1890"/>
      <c r="D51" s="1890"/>
      <c r="E51" s="1890"/>
      <c r="F51" s="1890"/>
      <c r="G51" s="1890"/>
      <c r="H51" s="1890"/>
      <c r="I51" s="1890"/>
      <c r="J51" s="1890"/>
      <c r="K51" s="1890"/>
      <c r="L51" s="1890"/>
      <c r="M51" s="1891"/>
      <c r="N51" s="818"/>
      <c r="O51" s="583"/>
    </row>
    <row r="52" spans="1:23" ht="4.5" customHeight="1" x14ac:dyDescent="0.2">
      <c r="A52" s="931"/>
      <c r="B52" s="1889"/>
      <c r="C52" s="1890"/>
      <c r="D52" s="1890"/>
      <c r="E52" s="1890"/>
      <c r="F52" s="1890"/>
      <c r="G52" s="1890"/>
      <c r="H52" s="1890"/>
      <c r="I52" s="1890"/>
      <c r="J52" s="1890"/>
      <c r="K52" s="1890"/>
      <c r="L52" s="1890"/>
      <c r="M52" s="1891"/>
      <c r="N52" s="818"/>
      <c r="O52" s="583"/>
    </row>
    <row r="53" spans="1:23" s="935" customFormat="1" ht="10.5" customHeight="1" x14ac:dyDescent="0.2">
      <c r="A53" s="932"/>
      <c r="B53" s="1889"/>
      <c r="C53" s="1890"/>
      <c r="D53" s="1890"/>
      <c r="E53" s="1890"/>
      <c r="F53" s="1890"/>
      <c r="G53" s="1890"/>
      <c r="H53" s="1890"/>
      <c r="I53" s="1890"/>
      <c r="J53" s="1890"/>
      <c r="K53" s="1890"/>
      <c r="L53" s="1890"/>
      <c r="M53" s="1891"/>
      <c r="N53" s="933"/>
      <c r="O53" s="934"/>
      <c r="P53" s="933"/>
      <c r="Q53" s="933"/>
      <c r="R53" s="933"/>
      <c r="S53" s="933"/>
      <c r="T53" s="933"/>
      <c r="U53" s="933"/>
      <c r="V53" s="933"/>
      <c r="W53" s="933"/>
    </row>
    <row r="54" spans="1:23" s="935" customFormat="1" ht="18" customHeight="1" x14ac:dyDescent="0.2">
      <c r="A54" s="932"/>
      <c r="B54" s="1889"/>
      <c r="C54" s="1890"/>
      <c r="D54" s="1890"/>
      <c r="E54" s="1890"/>
      <c r="F54" s="1890"/>
      <c r="G54" s="1890"/>
      <c r="H54" s="1890"/>
      <c r="I54" s="1890"/>
      <c r="J54" s="1890"/>
      <c r="K54" s="1890"/>
      <c r="L54" s="1890"/>
      <c r="M54" s="1891"/>
      <c r="N54" s="933"/>
      <c r="O54" s="934"/>
      <c r="P54" s="933"/>
      <c r="Q54" s="933"/>
      <c r="R54" s="933"/>
      <c r="S54" s="933"/>
      <c r="T54" s="933"/>
      <c r="U54" s="933"/>
      <c r="V54" s="933"/>
      <c r="W54" s="933"/>
    </row>
    <row r="55" spans="1:23" s="935" customFormat="1" ht="20.25" customHeight="1" x14ac:dyDescent="0.2">
      <c r="A55" s="937"/>
      <c r="B55" s="1867" t="s">
        <v>453</v>
      </c>
      <c r="C55" s="1868"/>
      <c r="D55" s="1868"/>
      <c r="E55" s="1868"/>
      <c r="F55" s="1868"/>
      <c r="G55" s="1868"/>
      <c r="H55" s="1868"/>
      <c r="I55" s="1868"/>
      <c r="J55" s="1868"/>
      <c r="K55" s="1868"/>
      <c r="L55" s="1868"/>
      <c r="M55" s="1869"/>
      <c r="N55" s="938"/>
      <c r="O55" s="939"/>
      <c r="P55" s="938"/>
      <c r="Q55" s="938"/>
      <c r="R55" s="938"/>
      <c r="S55" s="938"/>
      <c r="T55" s="938"/>
      <c r="U55" s="938"/>
      <c r="V55" s="938"/>
      <c r="W55" s="938"/>
    </row>
    <row r="56" spans="1:23" s="942" customFormat="1" ht="21" customHeight="1" x14ac:dyDescent="0.2">
      <c r="A56" s="940"/>
      <c r="B56" s="941" t="str">
        <f>IF(J47+K47+L47=0,"ACHTUNG! Bitte geben Sie im Berechnungsblatt 'Arbeitskräfte und Lohnansatz' Daten ein.","")</f>
        <v>ACHTUNG! Bitte geben Sie im Berechnungsblatt 'Arbeitskräfte und Lohnansatz' Daten ein.</v>
      </c>
      <c r="C56" s="554"/>
    </row>
    <row r="57" spans="1:23" s="818" customFormat="1" ht="21.75" customHeight="1" x14ac:dyDescent="0.2">
      <c r="B57" s="943" t="str">
        <f>IF(AND(J25+K25+L25&gt;0,J26+K26+L26=0),"ACHTUNG: Zeitanteiligen Ertrag aus der voll gewinnwirksamen Buchung von Investionszuschüssen fehlt!","")</f>
        <v/>
      </c>
      <c r="C57" s="938"/>
      <c r="D57" s="938"/>
      <c r="E57" s="938"/>
      <c r="F57" s="938"/>
      <c r="G57" s="938"/>
      <c r="H57" s="938"/>
      <c r="I57" s="938"/>
      <c r="J57" s="938"/>
      <c r="K57" s="938"/>
      <c r="L57" s="938"/>
      <c r="M57" s="938"/>
    </row>
    <row r="58" spans="1:23" s="818" customFormat="1" ht="19.5" customHeight="1" x14ac:dyDescent="0.2">
      <c r="B58" s="546" t="str">
        <f>IF(Ergebnis!G16=0,"",IF(ISBLANK('1KZ'!L21)," ACHTUNG: Angaben fehlen! Ohne angaben über Gewinn o. Jahresüberschuss im aktuellen Jahr erfolgt keine Berechnung!",""))</f>
        <v/>
      </c>
      <c r="C58" s="933"/>
      <c r="D58" s="933"/>
      <c r="E58" s="933"/>
      <c r="F58" s="933"/>
      <c r="G58" s="933"/>
      <c r="H58" s="933"/>
      <c r="I58" s="933"/>
      <c r="J58" s="933"/>
      <c r="K58" s="933"/>
      <c r="L58" s="933"/>
      <c r="M58" s="933"/>
    </row>
    <row r="59" spans="1:23" s="818" customFormat="1" ht="13.5" thickBot="1" x14ac:dyDescent="0.25"/>
    <row r="60" spans="1:23" s="818" customFormat="1" ht="16.5" thickTop="1" thickBot="1" x14ac:dyDescent="0.25">
      <c r="B60" s="1761" t="s">
        <v>432</v>
      </c>
      <c r="C60" s="1762"/>
      <c r="D60" s="1762"/>
      <c r="E60" s="1763"/>
      <c r="L60" s="944" t="s">
        <v>434</v>
      </c>
      <c r="M60" s="945"/>
      <c r="N60" s="945"/>
      <c r="O60" s="946"/>
    </row>
    <row r="61" spans="1:23" s="818" customFormat="1" x14ac:dyDescent="0.2"/>
    <row r="62" spans="1:23" s="818" customFormat="1" x14ac:dyDescent="0.2"/>
    <row r="63" spans="1:23" s="818" customFormat="1" x14ac:dyDescent="0.2"/>
    <row r="64" spans="1:23" s="818" customFormat="1" x14ac:dyDescent="0.2"/>
    <row r="65" s="818" customFormat="1" x14ac:dyDescent="0.2"/>
    <row r="66" s="818" customFormat="1" x14ac:dyDescent="0.2"/>
    <row r="67" s="818" customFormat="1" x14ac:dyDescent="0.2"/>
    <row r="68" s="818" customFormat="1" x14ac:dyDescent="0.2"/>
    <row r="69" s="818" customFormat="1" x14ac:dyDescent="0.2"/>
    <row r="70" s="818" customFormat="1" x14ac:dyDescent="0.2"/>
    <row r="71" s="818" customFormat="1" x14ac:dyDescent="0.2"/>
    <row r="72" s="818" customFormat="1" x14ac:dyDescent="0.2"/>
    <row r="73" s="818" customFormat="1" x14ac:dyDescent="0.2"/>
    <row r="74" s="818" customFormat="1" x14ac:dyDescent="0.2"/>
    <row r="75" s="818" customFormat="1" x14ac:dyDescent="0.2"/>
    <row r="76" s="818" customFormat="1" x14ac:dyDescent="0.2"/>
    <row r="77" s="818" customFormat="1" x14ac:dyDescent="0.2"/>
    <row r="78" s="818" customFormat="1" x14ac:dyDescent="0.2"/>
    <row r="79" s="818" customFormat="1" x14ac:dyDescent="0.2"/>
    <row r="80" s="818" customFormat="1" x14ac:dyDescent="0.2"/>
    <row r="81" spans="2:13" s="818" customFormat="1" x14ac:dyDescent="0.2"/>
    <row r="82" spans="2:13" s="818" customFormat="1" x14ac:dyDescent="0.2"/>
    <row r="83" spans="2:13" s="818" customFormat="1" x14ac:dyDescent="0.2"/>
    <row r="84" spans="2:13" s="818" customFormat="1" x14ac:dyDescent="0.2"/>
    <row r="85" spans="2:13" s="818" customFormat="1" x14ac:dyDescent="0.2"/>
    <row r="86" spans="2:13" s="818" customFormat="1" x14ac:dyDescent="0.2"/>
    <row r="87" spans="2:13" s="818" customFormat="1" x14ac:dyDescent="0.2"/>
    <row r="88" spans="2:13" s="818" customFormat="1" x14ac:dyDescent="0.2"/>
    <row r="89" spans="2:13" s="818" customFormat="1" x14ac:dyDescent="0.2"/>
    <row r="90" spans="2:13" s="818" customFormat="1" x14ac:dyDescent="0.2"/>
    <row r="91" spans="2:13" s="818" customFormat="1" x14ac:dyDescent="0.2"/>
    <row r="92" spans="2:13" s="818" customFormat="1" x14ac:dyDescent="0.2"/>
    <row r="93" spans="2:13" x14ac:dyDescent="0.2">
      <c r="B93" s="818"/>
      <c r="C93" s="818"/>
      <c r="D93" s="818"/>
      <c r="E93" s="818"/>
      <c r="F93" s="818"/>
      <c r="G93" s="818"/>
      <c r="H93" s="818"/>
      <c r="I93" s="818"/>
      <c r="J93" s="818"/>
      <c r="K93" s="818"/>
      <c r="L93" s="818"/>
      <c r="M93" s="818"/>
    </row>
    <row r="94" spans="2:13" x14ac:dyDescent="0.2">
      <c r="B94" s="818"/>
      <c r="C94" s="818"/>
      <c r="D94" s="818"/>
      <c r="E94" s="818"/>
      <c r="F94" s="818"/>
      <c r="G94" s="818"/>
      <c r="H94" s="818"/>
      <c r="I94" s="818"/>
      <c r="J94" s="818"/>
      <c r="K94" s="818"/>
      <c r="L94" s="818"/>
      <c r="M94" s="818"/>
    </row>
  </sheetData>
  <sheetProtection algorithmName="SHA-512" hashValue="gDweuIpAjbr/Jf08Ylql6tqRvGcm1zE2jU2hcWbW1ghpvNr9MMpc1bmYpEENIZvVfiTUa7A3RVwQ4bvarD7dpQ==" saltValue="OG8z9RU+/ktkkvxXY1/kSA==" spinCount="100000" sheet="1" objects="1" scenarios="1"/>
  <protectedRanges>
    <protectedRange password="CACB" sqref="H44:I45 H41:L42 H24:L25 H47:L47 H27:L30" name="Bereich1"/>
    <protectedRange password="CACB" sqref="J44:L45" name="Bereich1_1"/>
  </protectedRanges>
  <mergeCells count="22">
    <mergeCell ref="B60:E60"/>
    <mergeCell ref="B55:M55"/>
    <mergeCell ref="B14:F14"/>
    <mergeCell ref="J14:M14"/>
    <mergeCell ref="J16:M17"/>
    <mergeCell ref="B17:D17"/>
    <mergeCell ref="D18:L18"/>
    <mergeCell ref="E20:F20"/>
    <mergeCell ref="B50:M54"/>
    <mergeCell ref="B13:F13"/>
    <mergeCell ref="J13:M13"/>
    <mergeCell ref="B2:F4"/>
    <mergeCell ref="J2:M2"/>
    <mergeCell ref="J4:M4"/>
    <mergeCell ref="B5:F5"/>
    <mergeCell ref="J5:M5"/>
    <mergeCell ref="J6:M6"/>
    <mergeCell ref="J7:M7"/>
    <mergeCell ref="J8:M8"/>
    <mergeCell ref="J9:M9"/>
    <mergeCell ref="J10:M10"/>
    <mergeCell ref="J11:M11"/>
  </mergeCells>
  <conditionalFormatting sqref="L47">
    <cfRule type="expression" dxfId="35" priority="16">
      <formula>"ISTLEER(H21)"</formula>
    </cfRule>
  </conditionalFormatting>
  <conditionalFormatting sqref="H44:I46 H48:I48">
    <cfRule type="expression" dxfId="34" priority="14">
      <formula>"ISTLEER(H21)"</formula>
    </cfRule>
  </conditionalFormatting>
  <conditionalFormatting sqref="H44:I45">
    <cfRule type="expression" dxfId="33" priority="13">
      <formula>"ISTLEER(H21)"</formula>
    </cfRule>
  </conditionalFormatting>
  <conditionalFormatting sqref="H47:K47">
    <cfRule type="expression" dxfId="32" priority="12">
      <formula>"ISTLEER(H21)"</formula>
    </cfRule>
  </conditionalFormatting>
  <conditionalFormatting sqref="J44:K45">
    <cfRule type="expression" dxfId="31" priority="4">
      <formula>"ISTLEER(H21)"</formula>
    </cfRule>
  </conditionalFormatting>
  <conditionalFormatting sqref="L43">
    <cfRule type="expression" dxfId="30" priority="10">
      <formula>"ISTLEER(H21)"</formula>
    </cfRule>
  </conditionalFormatting>
  <conditionalFormatting sqref="H43:I43">
    <cfRule type="expression" dxfId="29" priority="9">
      <formula>"ISTLEER(H21)"</formula>
    </cfRule>
  </conditionalFormatting>
  <conditionalFormatting sqref="J43:K43">
    <cfRule type="expression" dxfId="28" priority="8">
      <formula>"ISTLEER(H21)"</formula>
    </cfRule>
  </conditionalFormatting>
  <conditionalFormatting sqref="L44:L45">
    <cfRule type="expression" dxfId="27" priority="7">
      <formula>"ISTLEER(H21)"</formula>
    </cfRule>
  </conditionalFormatting>
  <conditionalFormatting sqref="L44:L45">
    <cfRule type="expression" dxfId="26" priority="6">
      <formula>"ISTLEER(H21)"</formula>
    </cfRule>
  </conditionalFormatting>
  <conditionalFormatting sqref="J44:K45">
    <cfRule type="expression" dxfId="25" priority="5">
      <formula>"ISTLEER(H21)"</formula>
    </cfRule>
  </conditionalFormatting>
  <conditionalFormatting sqref="J46:L46">
    <cfRule type="expression" dxfId="24" priority="3">
      <formula>"ISTLEER(H21)"</formula>
    </cfRule>
  </conditionalFormatting>
  <conditionalFormatting sqref="J48:L48">
    <cfRule type="expression" dxfId="23" priority="1">
      <formula>"ISTLEER(H21)"</formula>
    </cfRule>
  </conditionalFormatting>
  <hyperlinks>
    <hyperlink ref="J4" location="'1.Kriterium'!A1" display="1. Einkommen"/>
    <hyperlink ref="J4:M4" location="Ergebnis!A1" tooltip="zu den RATING - ERGEBNISSEN" display=" ► RATING - ERGEBNIS"/>
    <hyperlink ref="J5" location="'1.Kriterium'!A1" display="1. Einkommen"/>
    <hyperlink ref="J6" location="'2.Kriterium (EU)'!A1" display="2. Eigenkapitalveränderung, bereinigt"/>
    <hyperlink ref="J8" location="'3.Kriterium'!A1" display="3. Eigenkapitalanteil"/>
    <hyperlink ref="J9" location="'4.Kriterium'!A1" display="4. Gesamtkapitalrentabilität"/>
    <hyperlink ref="J10" location="'5.Kriterium'!A1" display="5. Ausschöpfung mittelfr. KDG"/>
    <hyperlink ref="J7" location="'2.Kriterium (EU)'!A1" display="2. Eigenkapitalveränderung, bereinigt"/>
    <hyperlink ref="J13" location="'5.Kriterium'!A1" display="5. Ausschöpfung mittelfr. KDG"/>
    <hyperlink ref="J14" location="'5.Kriterium'!A1" display="5. Ausschöpfung mittelfr. KDG"/>
    <hyperlink ref="J13:M13" location="Start!A1" tooltip="zurück zur STARTSEITE" display=" ► S T A R T S E I T E"/>
    <hyperlink ref="J14:M14" location="Hinweise!A1" tooltip="HINWEISE zur Eingabe und Berechnung " display=" ► H I N W E I S E"/>
    <hyperlink ref="J5:M5" location="'1KZ'!A1" tooltip="zur Berechnung der Kennzahl: EINKOMMEN je AK" display=" ► Einkommen je Arbeitskraft"/>
    <hyperlink ref="J6:M6" location="'2aKZ_EU'!A1" tooltip="zur Berechnung der Kennzahl: EIGENKAPITALVERÄNDERUNG (Untern.)" display=" ► Eigenkapitalveränderung, bereinigt für Einzelunternehmen"/>
    <hyperlink ref="J7:M7" location="'2bKZ_JUR'!A1" tooltip="zur Berechnung der Kennzahl: EIGENKAPITALVERÄNDERUNG (jur. Pers.Untern.)" display=" ► Eigenkapitalveränderung, bereinigt für jur. Personen"/>
    <hyperlink ref="J8:M8" location="'3KZ'!A1" tooltip="zur Berechnung der Kennzahl: EIGENKAPITALANTEIL" display=" ► Eigenkapitalquote"/>
    <hyperlink ref="J9:M9" location="'4KZ'!A1" tooltip="zur Berechnung der Kennzahl: GESAMTKAPITALRENTABILITÄT" display=" ► Gesamtkapitalrentabilität"/>
    <hyperlink ref="J10:M10" location="'5KZ'!A1" tooltip="zur Berechnung der Kennzahl: AUSSCHÖPFUNG KDG" display=" ► Ausschöpfung mittelfr. KDG"/>
    <hyperlink ref="J11" location="'5.Kriterium'!A1" display="5. Ausschöpfung mittelfr. KDG"/>
    <hyperlink ref="J11:M11" location="AK_EU_PG_JUR__Lohnans!A1" tooltip="zur Tabelle: ARBEITSKRÄFTE und LOHNANSATZ" display=" ► Arbeitskräfte und Lohnansatz"/>
    <hyperlink ref="B60" location="'1KZ'!A1" display="Zurück zum Seitenanfang (Bitte anklicken)"/>
    <hyperlink ref="L60" location="'5.Kriterium'!A1" display="5. Ausschöpfung mittelfr. KDG"/>
    <hyperlink ref="L60:O60" location="AK_EU_PG_JUR__Lohnans!A1" tooltip="zur Tabelle: ARBEITSKRÄFTE und LOHNANSATZ" display=" ► Arbeitskräfte und Lohnansatz"/>
  </hyperlinks>
  <pageMargins left="0.59055118110236227" right="0.51181102362204722" top="0.70866141732283472" bottom="0.98425196850393704" header="0.51181102362204722" footer="0.51181102362204722"/>
  <pageSetup paperSize="9" scale="53"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88"/>
  <sheetViews>
    <sheetView showGridLines="0" showRowColHeaders="0" topLeftCell="A47" zoomScale="95" zoomScaleNormal="95" zoomScaleSheetLayoutView="75" workbookViewId="0">
      <selection activeCell="J58" sqref="J58"/>
    </sheetView>
  </sheetViews>
  <sheetFormatPr baseColWidth="10" defaultColWidth="8.88671875" defaultRowHeight="12.75" x14ac:dyDescent="0.2"/>
  <cols>
    <col min="1" max="1" width="2.88671875" style="746" customWidth="1"/>
    <col min="2" max="2" width="3.77734375" style="746" customWidth="1"/>
    <col min="3" max="3" width="2.77734375" style="746" customWidth="1"/>
    <col min="4" max="4" width="36.21875" style="746" customWidth="1"/>
    <col min="5" max="5" width="6" style="1078" customWidth="1"/>
    <col min="6" max="6" width="6" style="1079" customWidth="1"/>
    <col min="7" max="7" width="7.77734375" style="746" customWidth="1"/>
    <col min="8" max="8" width="15" style="746" hidden="1" customWidth="1"/>
    <col min="9" max="9" width="0.5546875" style="746" hidden="1" customWidth="1"/>
    <col min="10" max="12" width="12.5546875" style="1080" customWidth="1"/>
    <col min="13" max="13" width="26.33203125" style="746" customWidth="1"/>
    <col min="14" max="14" width="1.77734375" style="746" customWidth="1"/>
    <col min="15" max="15" width="8.88671875" style="746"/>
    <col min="16" max="18" width="8.88671875" style="818"/>
    <col min="19" max="19" width="11.33203125" style="818" bestFit="1" customWidth="1"/>
    <col min="20" max="21" width="8.88671875" style="818"/>
    <col min="22" max="22" width="11.109375" style="818" customWidth="1"/>
    <col min="23" max="31" width="8.88671875" style="818"/>
    <col min="32" max="16384" width="8.88671875" style="746"/>
  </cols>
  <sheetData>
    <row r="1" spans="1:31" s="432" customFormat="1" ht="7.5" customHeight="1" x14ac:dyDescent="0.2">
      <c r="A1" s="463"/>
      <c r="B1" s="463"/>
      <c r="C1" s="463"/>
      <c r="D1" s="463"/>
      <c r="E1" s="947"/>
      <c r="F1" s="948"/>
      <c r="G1" s="460"/>
      <c r="H1" s="460"/>
      <c r="I1" s="460"/>
      <c r="J1" s="460"/>
      <c r="K1" s="460"/>
      <c r="L1" s="460"/>
      <c r="M1" s="460"/>
      <c r="N1" s="463"/>
      <c r="O1" s="464"/>
      <c r="P1" s="463"/>
      <c r="Q1" s="463"/>
      <c r="R1" s="463"/>
      <c r="S1" s="431"/>
      <c r="T1" s="431"/>
      <c r="U1" s="431"/>
      <c r="V1" s="431"/>
      <c r="W1" s="431"/>
      <c r="X1" s="431"/>
      <c r="Y1" s="431"/>
      <c r="Z1" s="431"/>
      <c r="AA1" s="431"/>
      <c r="AB1" s="431"/>
      <c r="AC1" s="431"/>
      <c r="AD1" s="431"/>
      <c r="AE1" s="431"/>
    </row>
    <row r="2" spans="1:31" s="438" customFormat="1" ht="22.5" customHeight="1" x14ac:dyDescent="0.2">
      <c r="A2" s="814"/>
      <c r="B2" s="1770" t="s">
        <v>364</v>
      </c>
      <c r="C2" s="1898"/>
      <c r="D2" s="1898"/>
      <c r="E2" s="1898"/>
      <c r="F2" s="1899"/>
      <c r="G2" s="510"/>
      <c r="H2" s="949"/>
      <c r="I2" s="949"/>
      <c r="J2" s="1566" t="s">
        <v>368</v>
      </c>
      <c r="K2" s="1723"/>
      <c r="L2" s="1723"/>
      <c r="M2" s="1724"/>
      <c r="N2" s="460"/>
      <c r="O2" s="542"/>
      <c r="P2" s="460"/>
      <c r="Q2" s="510"/>
      <c r="R2" s="510"/>
      <c r="S2" s="437"/>
      <c r="T2" s="437"/>
      <c r="U2" s="437"/>
      <c r="V2" s="437"/>
      <c r="W2" s="437"/>
      <c r="X2" s="437"/>
      <c r="Y2" s="437"/>
      <c r="Z2" s="437"/>
      <c r="AA2" s="437"/>
      <c r="AB2" s="437"/>
      <c r="AC2" s="437"/>
      <c r="AD2" s="437"/>
      <c r="AE2" s="437"/>
    </row>
    <row r="3" spans="1:31" s="432" customFormat="1" ht="6" customHeight="1" x14ac:dyDescent="0.25">
      <c r="A3" s="463"/>
      <c r="B3" s="1900"/>
      <c r="C3" s="1901"/>
      <c r="D3" s="1901"/>
      <c r="E3" s="1901"/>
      <c r="F3" s="1902"/>
      <c r="G3" s="513"/>
      <c r="H3" s="950"/>
      <c r="I3" s="950"/>
      <c r="J3" s="446"/>
      <c r="K3" s="446"/>
      <c r="L3" s="447"/>
      <c r="M3" s="448"/>
      <c r="N3" s="513"/>
      <c r="O3" s="815"/>
      <c r="P3" s="514"/>
      <c r="Q3" s="514"/>
      <c r="R3" s="475"/>
      <c r="S3" s="431"/>
      <c r="T3" s="431"/>
      <c r="U3" s="431"/>
      <c r="V3" s="431"/>
      <c r="W3" s="431"/>
      <c r="X3" s="431"/>
      <c r="Y3" s="431"/>
      <c r="Z3" s="431"/>
      <c r="AA3" s="431"/>
      <c r="AB3" s="431"/>
      <c r="AC3" s="431"/>
      <c r="AD3" s="431"/>
      <c r="AE3" s="431"/>
    </row>
    <row r="4" spans="1:31" s="455" customFormat="1" ht="19.5" customHeight="1" thickBot="1" x14ac:dyDescent="0.3">
      <c r="A4" s="817"/>
      <c r="B4" s="1903"/>
      <c r="C4" s="1904"/>
      <c r="D4" s="1904"/>
      <c r="E4" s="1904"/>
      <c r="F4" s="1905"/>
      <c r="G4" s="519"/>
      <c r="H4" s="951"/>
      <c r="I4" s="951"/>
      <c r="J4" s="1571" t="s">
        <v>6</v>
      </c>
      <c r="K4" s="1725"/>
      <c r="L4" s="1725"/>
      <c r="M4" s="1726"/>
      <c r="N4" s="460"/>
      <c r="O4" s="542"/>
      <c r="P4" s="460"/>
      <c r="Q4" s="518"/>
      <c r="R4" s="519"/>
      <c r="S4" s="458"/>
      <c r="T4" s="458"/>
      <c r="U4" s="458"/>
      <c r="V4" s="458"/>
      <c r="W4" s="458"/>
      <c r="X4" s="458"/>
      <c r="Y4" s="458"/>
      <c r="Z4" s="458"/>
      <c r="AA4" s="458"/>
      <c r="AB4" s="458"/>
      <c r="AC4" s="458"/>
      <c r="AD4" s="458"/>
      <c r="AE4" s="458"/>
    </row>
    <row r="5" spans="1:31" s="432" customFormat="1" ht="19.5" customHeight="1" thickTop="1" thickBot="1" x14ac:dyDescent="0.3">
      <c r="A5" s="463"/>
      <c r="B5" s="1906" t="str">
        <f>Start!$C$17</f>
        <v>Version 6.23  vom 01.03.2025</v>
      </c>
      <c r="C5" s="1907"/>
      <c r="D5" s="1907"/>
      <c r="E5" s="1907"/>
      <c r="F5" s="1908"/>
      <c r="G5" s="460"/>
      <c r="H5" s="952"/>
      <c r="I5" s="952"/>
      <c r="J5" s="1727" t="s">
        <v>7</v>
      </c>
      <c r="K5" s="1728"/>
      <c r="L5" s="1728"/>
      <c r="M5" s="1729"/>
      <c r="N5" s="460"/>
      <c r="O5" s="542"/>
      <c r="P5" s="460"/>
      <c r="Q5" s="523"/>
      <c r="R5" s="475"/>
      <c r="S5" s="431"/>
      <c r="T5" s="431"/>
      <c r="U5" s="431"/>
      <c r="V5" s="431"/>
      <c r="W5" s="431"/>
      <c r="X5" s="431"/>
      <c r="Y5" s="431"/>
      <c r="Z5" s="431"/>
      <c r="AA5" s="431"/>
      <c r="AB5" s="431"/>
      <c r="AC5" s="431"/>
      <c r="AD5" s="431"/>
      <c r="AE5" s="431"/>
    </row>
    <row r="6" spans="1:31" s="432" customFormat="1" ht="19.5" customHeight="1" thickTop="1" thickBot="1" x14ac:dyDescent="0.3">
      <c r="A6" s="463"/>
      <c r="B6" s="463"/>
      <c r="C6" s="511"/>
      <c r="D6" s="1892" t="s">
        <v>294</v>
      </c>
      <c r="E6" s="1893"/>
      <c r="F6" s="1894"/>
      <c r="G6" s="460"/>
      <c r="H6" s="952"/>
      <c r="I6" s="952"/>
      <c r="J6" s="1755" t="s">
        <v>356</v>
      </c>
      <c r="K6" s="1756"/>
      <c r="L6" s="1756"/>
      <c r="M6" s="1757"/>
      <c r="N6" s="460"/>
      <c r="O6" s="542"/>
      <c r="P6" s="460"/>
      <c r="Q6" s="523"/>
      <c r="R6" s="475"/>
      <c r="S6" s="431"/>
      <c r="T6" s="431"/>
      <c r="U6" s="431"/>
      <c r="V6" s="431"/>
      <c r="W6" s="431"/>
      <c r="X6" s="431"/>
      <c r="Y6" s="431"/>
      <c r="Z6" s="431"/>
      <c r="AA6" s="431"/>
      <c r="AB6" s="431"/>
      <c r="AC6" s="431"/>
      <c r="AD6" s="431"/>
      <c r="AE6" s="431"/>
    </row>
    <row r="7" spans="1:31" s="432" customFormat="1" ht="19.5" customHeight="1" thickTop="1" thickBot="1" x14ac:dyDescent="0.3">
      <c r="A7" s="463"/>
      <c r="B7" s="463"/>
      <c r="C7" s="511"/>
      <c r="D7" s="1895"/>
      <c r="E7" s="1896"/>
      <c r="F7" s="1897"/>
      <c r="G7" s="460"/>
      <c r="H7" s="952"/>
      <c r="I7" s="952"/>
      <c r="J7" s="1548" t="s">
        <v>9</v>
      </c>
      <c r="K7" s="1716"/>
      <c r="L7" s="1716"/>
      <c r="M7" s="1717"/>
      <c r="N7" s="460"/>
      <c r="O7" s="542"/>
      <c r="P7" s="460"/>
      <c r="Q7" s="523"/>
      <c r="R7" s="475"/>
      <c r="S7" s="431"/>
      <c r="T7" s="431"/>
      <c r="U7" s="431"/>
      <c r="V7" s="431"/>
      <c r="W7" s="431"/>
      <c r="X7" s="431"/>
      <c r="Y7" s="431"/>
      <c r="Z7" s="431"/>
      <c r="AA7" s="431"/>
      <c r="AB7" s="431"/>
      <c r="AC7" s="431"/>
      <c r="AD7" s="431"/>
      <c r="AE7" s="431"/>
    </row>
    <row r="8" spans="1:31" s="432" customFormat="1" ht="19.5" customHeight="1" thickTop="1" thickBot="1" x14ac:dyDescent="0.3">
      <c r="A8" s="463"/>
      <c r="B8" s="463"/>
      <c r="C8" s="511"/>
      <c r="D8" s="463"/>
      <c r="E8" s="947"/>
      <c r="F8" s="499"/>
      <c r="G8" s="460"/>
      <c r="H8" s="952"/>
      <c r="I8" s="952"/>
      <c r="J8" s="1548" t="s">
        <v>10</v>
      </c>
      <c r="K8" s="1716"/>
      <c r="L8" s="1716"/>
      <c r="M8" s="1717"/>
      <c r="N8" s="460"/>
      <c r="O8" s="542"/>
      <c r="P8" s="460"/>
      <c r="Q8" s="523"/>
      <c r="R8" s="475"/>
      <c r="S8" s="431"/>
      <c r="T8" s="431"/>
      <c r="U8" s="431"/>
      <c r="V8" s="431"/>
      <c r="W8" s="431"/>
      <c r="X8" s="431"/>
      <c r="Y8" s="431"/>
      <c r="Z8" s="431"/>
      <c r="AA8" s="431"/>
      <c r="AB8" s="431"/>
      <c r="AC8" s="431"/>
      <c r="AD8" s="431"/>
      <c r="AE8" s="431"/>
    </row>
    <row r="9" spans="1:31" s="432" customFormat="1" ht="19.5" customHeight="1" thickTop="1" thickBot="1" x14ac:dyDescent="0.3">
      <c r="A9" s="463"/>
      <c r="B9" s="463"/>
      <c r="C9" s="511"/>
      <c r="D9" s="463"/>
      <c r="E9" s="953"/>
      <c r="F9" s="954"/>
      <c r="G9" s="460"/>
      <c r="H9" s="952"/>
      <c r="I9" s="952"/>
      <c r="J9" s="1548" t="s">
        <v>11</v>
      </c>
      <c r="K9" s="1716"/>
      <c r="L9" s="1716"/>
      <c r="M9" s="1717"/>
      <c r="N9" s="460"/>
      <c r="O9" s="542"/>
      <c r="P9" s="460"/>
      <c r="Q9" s="523"/>
      <c r="R9" s="475"/>
      <c r="S9" s="431"/>
      <c r="T9" s="431"/>
      <c r="U9" s="431"/>
      <c r="V9" s="431"/>
      <c r="W9" s="431"/>
      <c r="X9" s="431"/>
      <c r="Y9" s="431"/>
      <c r="Z9" s="431"/>
      <c r="AA9" s="431"/>
      <c r="AB9" s="431"/>
      <c r="AC9" s="431"/>
      <c r="AD9" s="431"/>
      <c r="AE9" s="431"/>
    </row>
    <row r="10" spans="1:31" s="432" customFormat="1" ht="19.5" customHeight="1" thickTop="1" thickBot="1" x14ac:dyDescent="0.3">
      <c r="A10" s="463"/>
      <c r="B10" s="474"/>
      <c r="C10" s="526"/>
      <c r="D10" s="474"/>
      <c r="E10" s="955"/>
      <c r="F10" s="956"/>
      <c r="G10" s="460"/>
      <c r="H10" s="952"/>
      <c r="I10" s="952"/>
      <c r="J10" s="1548" t="s">
        <v>12</v>
      </c>
      <c r="K10" s="1716"/>
      <c r="L10" s="1716"/>
      <c r="M10" s="1717"/>
      <c r="N10" s="521"/>
      <c r="O10" s="542"/>
      <c r="P10" s="460"/>
      <c r="Q10" s="523"/>
      <c r="R10" s="475"/>
      <c r="S10" s="431"/>
      <c r="T10" s="431"/>
      <c r="U10" s="431"/>
      <c r="V10" s="431"/>
      <c r="W10" s="431"/>
      <c r="X10" s="431"/>
      <c r="Y10" s="431"/>
      <c r="Z10" s="431"/>
      <c r="AA10" s="431"/>
      <c r="AB10" s="431"/>
      <c r="AC10" s="431"/>
      <c r="AD10" s="431"/>
      <c r="AE10" s="431"/>
    </row>
    <row r="11" spans="1:31" s="432" customFormat="1" ht="19.5" customHeight="1" thickTop="1" thickBot="1" x14ac:dyDescent="0.3">
      <c r="A11" s="463"/>
      <c r="B11" s="474"/>
      <c r="C11" s="526"/>
      <c r="D11" s="474"/>
      <c r="E11" s="955"/>
      <c r="F11" s="956"/>
      <c r="G11" s="460"/>
      <c r="H11" s="952"/>
      <c r="I11" s="952"/>
      <c r="J11" s="1548" t="s">
        <v>13</v>
      </c>
      <c r="K11" s="1716"/>
      <c r="L11" s="1716"/>
      <c r="M11" s="1717"/>
      <c r="N11" s="460"/>
      <c r="O11" s="542"/>
      <c r="P11" s="460"/>
      <c r="Q11" s="523"/>
      <c r="R11" s="475"/>
      <c r="S11" s="431"/>
      <c r="T11" s="431"/>
      <c r="U11" s="431"/>
      <c r="V11" s="431"/>
      <c r="W11" s="431"/>
      <c r="X11" s="431"/>
      <c r="Y11" s="431"/>
      <c r="Z11" s="431"/>
      <c r="AA11" s="431"/>
      <c r="AB11" s="431"/>
      <c r="AC11" s="431"/>
      <c r="AD11" s="431"/>
      <c r="AE11" s="431"/>
    </row>
    <row r="12" spans="1:31" s="432" customFormat="1" ht="6.75" customHeight="1" thickTop="1" x14ac:dyDescent="0.2">
      <c r="A12" s="463"/>
      <c r="B12" s="474"/>
      <c r="C12" s="526"/>
      <c r="D12" s="957"/>
      <c r="E12" s="958"/>
      <c r="F12" s="959"/>
      <c r="G12" s="365"/>
      <c r="H12" s="960"/>
      <c r="I12" s="960"/>
      <c r="J12" s="297"/>
      <c r="K12" s="351"/>
      <c r="L12" s="351"/>
      <c r="M12" s="351"/>
      <c r="N12" s="365"/>
      <c r="O12" s="530"/>
      <c r="P12" s="365"/>
      <c r="Q12" s="531"/>
      <c r="R12" s="475"/>
      <c r="S12" s="431"/>
      <c r="T12" s="431"/>
      <c r="U12" s="431"/>
      <c r="V12" s="431"/>
      <c r="W12" s="431"/>
      <c r="X12" s="431"/>
      <c r="Y12" s="431"/>
      <c r="Z12" s="431"/>
      <c r="AA12" s="431"/>
      <c r="AB12" s="431"/>
      <c r="AC12" s="431"/>
      <c r="AD12" s="431"/>
      <c r="AE12" s="431"/>
    </row>
    <row r="13" spans="1:31" s="432" customFormat="1" ht="20.100000000000001" customHeight="1" thickBot="1" x14ac:dyDescent="0.3">
      <c r="A13" s="464"/>
      <c r="B13" s="1746" t="str">
        <f>T(Ergebnis!$D$12)</f>
        <v/>
      </c>
      <c r="C13" s="1747"/>
      <c r="D13" s="1747"/>
      <c r="E13" s="1747"/>
      <c r="F13" s="1748"/>
      <c r="G13" s="521"/>
      <c r="H13" s="952"/>
      <c r="I13" s="952"/>
      <c r="J13" s="1583" t="s">
        <v>14</v>
      </c>
      <c r="K13" s="1744"/>
      <c r="L13" s="1744"/>
      <c r="M13" s="1745"/>
      <c r="N13" s="521"/>
      <c r="O13" s="542"/>
      <c r="P13" s="460"/>
      <c r="Q13" s="460"/>
      <c r="R13" s="475"/>
      <c r="S13" s="431"/>
      <c r="T13" s="431"/>
      <c r="U13" s="431"/>
      <c r="V13" s="431"/>
      <c r="W13" s="431"/>
      <c r="X13" s="431"/>
      <c r="Y13" s="431"/>
      <c r="Z13" s="431"/>
      <c r="AA13" s="431"/>
      <c r="AB13" s="431"/>
      <c r="AC13" s="431"/>
      <c r="AD13" s="431"/>
      <c r="AE13" s="431"/>
    </row>
    <row r="14" spans="1:31" s="432" customFormat="1" ht="28.5" customHeight="1" thickTop="1" thickBot="1" x14ac:dyDescent="0.3">
      <c r="A14" s="464"/>
      <c r="B14" s="1749" t="str">
        <f>T(Ergebnis!$D$13)</f>
        <v/>
      </c>
      <c r="C14" s="1750"/>
      <c r="D14" s="1750"/>
      <c r="E14" s="1750"/>
      <c r="F14" s="1751"/>
      <c r="G14" s="521"/>
      <c r="H14" s="952"/>
      <c r="I14" s="952"/>
      <c r="J14" s="1592" t="s">
        <v>36</v>
      </c>
      <c r="K14" s="1593"/>
      <c r="L14" s="1593"/>
      <c r="M14" s="1594"/>
      <c r="N14" s="460"/>
      <c r="O14" s="542"/>
      <c r="P14" s="460"/>
      <c r="Q14" s="460"/>
      <c r="R14" s="475"/>
      <c r="S14" s="431"/>
      <c r="T14" s="431"/>
      <c r="U14" s="431"/>
      <c r="V14" s="431"/>
      <c r="W14" s="431"/>
      <c r="X14" s="431"/>
      <c r="Y14" s="431"/>
      <c r="Z14" s="431"/>
      <c r="AA14" s="431"/>
      <c r="AB14" s="431"/>
      <c r="AC14" s="431"/>
      <c r="AD14" s="431"/>
      <c r="AE14" s="431"/>
    </row>
    <row r="15" spans="1:31" ht="22.5" customHeight="1" thickTop="1" x14ac:dyDescent="0.2">
      <c r="A15" s="583"/>
      <c r="B15" s="539" t="str">
        <f>T(Ergebnis!$D$14)</f>
        <v/>
      </c>
      <c r="C15" s="540"/>
      <c r="D15" s="540"/>
      <c r="E15" s="540"/>
      <c r="F15" s="541"/>
      <c r="G15" s="824"/>
      <c r="H15" s="824"/>
      <c r="I15" s="824"/>
      <c r="J15" s="826"/>
      <c r="K15" s="826"/>
      <c r="L15" s="826"/>
      <c r="M15" s="826"/>
      <c r="N15" s="818"/>
      <c r="O15" s="583"/>
    </row>
    <row r="16" spans="1:31" ht="18.75" customHeight="1" x14ac:dyDescent="0.2">
      <c r="A16" s="583"/>
      <c r="B16" s="818"/>
      <c r="C16" s="818"/>
      <c r="D16" s="818"/>
      <c r="E16" s="818"/>
      <c r="F16" s="818"/>
      <c r="G16" s="961"/>
      <c r="H16" s="545"/>
      <c r="I16" s="548"/>
      <c r="J16" s="1912" t="s">
        <v>267</v>
      </c>
      <c r="K16" s="1913"/>
      <c r="L16" s="1913"/>
      <c r="M16" s="1914"/>
      <c r="N16" s="830"/>
      <c r="O16" s="583"/>
    </row>
    <row r="17" spans="1:30" ht="24.75" customHeight="1" x14ac:dyDescent="0.2">
      <c r="A17" s="583"/>
      <c r="B17" s="962" t="str">
        <f>IF((Ergebnis!$G$16=0),"",IF((Ergebnis!$G$16&gt;16),"Berechnungsblatt für juristische Personen nutzen!",IF(AND(ISBLANK(L22),ISBLANK(L27)), "Angaben fehlen!","")))</f>
        <v/>
      </c>
      <c r="C17" s="818"/>
      <c r="D17" s="818"/>
      <c r="E17" s="818"/>
      <c r="F17" s="818"/>
      <c r="G17" s="961"/>
      <c r="H17" s="545"/>
      <c r="I17" s="548"/>
      <c r="J17" s="1915"/>
      <c r="K17" s="1916"/>
      <c r="L17" s="1916"/>
      <c r="M17" s="1917"/>
      <c r="N17" s="830"/>
      <c r="O17" s="583"/>
    </row>
    <row r="18" spans="1:30" ht="20.100000000000001" customHeight="1" x14ac:dyDescent="0.35">
      <c r="A18" s="818"/>
      <c r="B18" s="1876" t="s">
        <v>159</v>
      </c>
      <c r="C18" s="1877"/>
      <c r="D18" s="1878"/>
      <c r="E18" s="963"/>
      <c r="F18" s="1918"/>
      <c r="G18" s="1919"/>
      <c r="H18" s="1919"/>
      <c r="I18" s="1919"/>
      <c r="J18" s="1920"/>
      <c r="K18" s="1920"/>
      <c r="L18" s="1920"/>
      <c r="M18" s="1921"/>
      <c r="N18" s="818"/>
      <c r="O18" s="833"/>
    </row>
    <row r="19" spans="1:30" ht="23.25" customHeight="1" thickBot="1" x14ac:dyDescent="0.25">
      <c r="A19" s="675"/>
      <c r="B19" s="835"/>
      <c r="C19" s="836"/>
      <c r="D19" s="1909" t="s">
        <v>293</v>
      </c>
      <c r="E19" s="1910"/>
      <c r="F19" s="1881"/>
      <c r="G19" s="1881"/>
      <c r="H19" s="1881"/>
      <c r="I19" s="1881"/>
      <c r="J19" s="1881"/>
      <c r="K19" s="1881"/>
      <c r="L19" s="1881"/>
      <c r="M19" s="1911"/>
      <c r="N19" s="818"/>
      <c r="O19" s="818"/>
    </row>
    <row r="20" spans="1:30" ht="9.9499999999999993" customHeight="1" thickBot="1" x14ac:dyDescent="0.25">
      <c r="A20" s="675"/>
      <c r="B20" s="838"/>
      <c r="C20" s="839"/>
      <c r="D20" s="964"/>
      <c r="E20" s="965"/>
      <c r="F20" s="966"/>
      <c r="G20" s="966"/>
      <c r="H20" s="966"/>
      <c r="I20" s="966"/>
      <c r="J20" s="966"/>
      <c r="K20" s="966"/>
      <c r="L20" s="966"/>
      <c r="M20" s="967"/>
      <c r="N20" s="818"/>
      <c r="O20" s="818"/>
      <c r="X20" s="830"/>
    </row>
    <row r="21" spans="1:30" ht="45.75" customHeight="1" thickBot="1" x14ac:dyDescent="0.25">
      <c r="A21" s="583"/>
      <c r="B21" s="968" t="s">
        <v>130</v>
      </c>
      <c r="C21" s="969"/>
      <c r="D21" s="844" t="s">
        <v>131</v>
      </c>
      <c r="E21" s="1884" t="s">
        <v>281</v>
      </c>
      <c r="F21" s="1885"/>
      <c r="G21" s="845" t="s">
        <v>16</v>
      </c>
      <c r="H21" s="845" t="s">
        <v>160</v>
      </c>
      <c r="I21" s="845" t="s">
        <v>64</v>
      </c>
      <c r="J21" s="845" t="s">
        <v>161</v>
      </c>
      <c r="K21" s="845" t="s">
        <v>66</v>
      </c>
      <c r="L21" s="845" t="s">
        <v>162</v>
      </c>
      <c r="M21" s="846" t="s">
        <v>134</v>
      </c>
      <c r="N21" s="830"/>
      <c r="O21" s="818"/>
      <c r="X21" s="830"/>
    </row>
    <row r="22" spans="1:30" s="818" customFormat="1" ht="29.25" customHeight="1" x14ac:dyDescent="0.2">
      <c r="A22" s="583"/>
      <c r="B22" s="1354">
        <v>1</v>
      </c>
      <c r="C22" s="851"/>
      <c r="D22" s="970" t="s">
        <v>318</v>
      </c>
      <c r="E22" s="971" t="s">
        <v>319</v>
      </c>
      <c r="F22" s="972" t="s">
        <v>189</v>
      </c>
      <c r="G22" s="851" t="s">
        <v>136</v>
      </c>
      <c r="H22" s="973"/>
      <c r="I22" s="974"/>
      <c r="J22" s="854"/>
      <c r="K22" s="855"/>
      <c r="L22" s="975"/>
      <c r="M22" s="976"/>
      <c r="N22" s="830"/>
      <c r="X22" s="830"/>
    </row>
    <row r="23" spans="1:30" s="818" customFormat="1" ht="57" customHeight="1" x14ac:dyDescent="0.2">
      <c r="A23" s="583"/>
      <c r="B23" s="1354">
        <v>2</v>
      </c>
      <c r="C23" s="977"/>
      <c r="D23" s="867" t="s">
        <v>379</v>
      </c>
      <c r="E23" s="978" t="s">
        <v>327</v>
      </c>
      <c r="F23" s="873" t="s">
        <v>329</v>
      </c>
      <c r="G23" s="979" t="s">
        <v>136</v>
      </c>
      <c r="H23" s="980"/>
      <c r="I23" s="981"/>
      <c r="J23" s="982"/>
      <c r="K23" s="983"/>
      <c r="L23" s="984"/>
      <c r="M23" s="856"/>
      <c r="N23" s="830"/>
      <c r="X23" s="830"/>
    </row>
    <row r="24" spans="1:30" s="997" customFormat="1" ht="23.25" customHeight="1" x14ac:dyDescent="0.2">
      <c r="A24" s="985"/>
      <c r="B24" s="1375">
        <v>3</v>
      </c>
      <c r="C24" s="987"/>
      <c r="D24" s="988" t="s">
        <v>317</v>
      </c>
      <c r="E24" s="989" t="s">
        <v>321</v>
      </c>
      <c r="F24" s="990">
        <v>2</v>
      </c>
      <c r="G24" s="991" t="s">
        <v>136</v>
      </c>
      <c r="H24" s="992"/>
      <c r="I24" s="993"/>
      <c r="J24" s="889"/>
      <c r="K24" s="890"/>
      <c r="L24" s="994"/>
      <c r="M24" s="995"/>
      <c r="N24" s="996"/>
      <c r="X24" s="996"/>
    </row>
    <row r="25" spans="1:30" s="818" customFormat="1" ht="27.75" customHeight="1" thickBot="1" x14ac:dyDescent="0.25">
      <c r="A25" s="583"/>
      <c r="B25" s="1354">
        <v>4</v>
      </c>
      <c r="C25" s="998"/>
      <c r="D25" s="999" t="s">
        <v>233</v>
      </c>
      <c r="E25" s="1000" t="s">
        <v>322</v>
      </c>
      <c r="F25" s="1001">
        <v>2</v>
      </c>
      <c r="G25" s="979" t="s">
        <v>136</v>
      </c>
      <c r="H25" s="980"/>
      <c r="I25" s="981"/>
      <c r="J25" s="1002"/>
      <c r="K25" s="1003"/>
      <c r="L25" s="1004"/>
      <c r="M25" s="856"/>
      <c r="N25" s="830"/>
      <c r="X25" s="830"/>
    </row>
    <row r="26" spans="1:30" s="997" customFormat="1" ht="24.75" customHeight="1" thickBot="1" x14ac:dyDescent="0.25">
      <c r="A26" s="985"/>
      <c r="B26" s="1375">
        <v>5</v>
      </c>
      <c r="C26" s="987" t="s">
        <v>138</v>
      </c>
      <c r="D26" s="1005" t="s">
        <v>320</v>
      </c>
      <c r="E26" s="1927" t="s">
        <v>333</v>
      </c>
      <c r="F26" s="1928"/>
      <c r="G26" s="1006" t="s">
        <v>136</v>
      </c>
      <c r="H26" s="1007"/>
      <c r="I26" s="993"/>
      <c r="J26" s="1008">
        <f>J22+J23+J24-J25</f>
        <v>0</v>
      </c>
      <c r="K26" s="1009">
        <f>K22+K23+K24-K25</f>
        <v>0</v>
      </c>
      <c r="L26" s="1458">
        <f>L22+L23+L24-L25</f>
        <v>0</v>
      </c>
      <c r="M26" s="1374"/>
      <c r="N26" s="996"/>
      <c r="O26" s="818"/>
      <c r="P26" s="818"/>
      <c r="Q26" s="818"/>
      <c r="R26" s="818"/>
      <c r="S26" s="818"/>
      <c r="T26" s="818"/>
      <c r="U26" s="818"/>
      <c r="V26" s="818"/>
      <c r="W26" s="818"/>
      <c r="X26" s="996"/>
      <c r="AC26" s="818"/>
      <c r="AD26" s="818"/>
    </row>
    <row r="27" spans="1:30" s="818" customFormat="1" ht="30.75" customHeight="1" x14ac:dyDescent="0.2">
      <c r="A27" s="583"/>
      <c r="B27" s="1354">
        <v>6</v>
      </c>
      <c r="C27" s="1011"/>
      <c r="D27" s="1012" t="s">
        <v>324</v>
      </c>
      <c r="E27" s="1013" t="s">
        <v>319</v>
      </c>
      <c r="F27" s="1001" t="s">
        <v>325</v>
      </c>
      <c r="G27" s="1014" t="s">
        <v>136</v>
      </c>
      <c r="H27" s="1015"/>
      <c r="I27" s="1016"/>
      <c r="J27" s="854"/>
      <c r="K27" s="855"/>
      <c r="L27" s="975"/>
      <c r="M27" s="856"/>
      <c r="N27" s="830"/>
      <c r="X27" s="830"/>
    </row>
    <row r="28" spans="1:30" s="818" customFormat="1" ht="53.25" customHeight="1" x14ac:dyDescent="0.2">
      <c r="A28" s="583"/>
      <c r="B28" s="1354">
        <v>7</v>
      </c>
      <c r="C28" s="977"/>
      <c r="D28" s="867" t="s">
        <v>380</v>
      </c>
      <c r="E28" s="1017" t="s">
        <v>327</v>
      </c>
      <c r="F28" s="873" t="s">
        <v>328</v>
      </c>
      <c r="G28" s="1014" t="s">
        <v>136</v>
      </c>
      <c r="H28" s="1015"/>
      <c r="I28" s="1016"/>
      <c r="J28" s="864"/>
      <c r="K28" s="865"/>
      <c r="L28" s="1018"/>
      <c r="M28" s="856"/>
      <c r="N28" s="830"/>
      <c r="X28" s="830"/>
    </row>
    <row r="29" spans="1:30" s="997" customFormat="1" ht="21.75" customHeight="1" x14ac:dyDescent="0.2">
      <c r="A29" s="985"/>
      <c r="B29" s="1375">
        <v>8</v>
      </c>
      <c r="C29" s="1019"/>
      <c r="D29" s="988" t="s">
        <v>330</v>
      </c>
      <c r="E29" s="1020" t="s">
        <v>321</v>
      </c>
      <c r="F29" s="1021">
        <v>3</v>
      </c>
      <c r="G29" s="991" t="s">
        <v>136</v>
      </c>
      <c r="H29" s="1022"/>
      <c r="I29" s="1023"/>
      <c r="J29" s="1024"/>
      <c r="K29" s="1025"/>
      <c r="L29" s="1026"/>
      <c r="M29" s="995"/>
      <c r="N29" s="996"/>
      <c r="X29" s="996"/>
    </row>
    <row r="30" spans="1:30" s="818" customFormat="1" ht="28.5" customHeight="1" thickBot="1" x14ac:dyDescent="0.25">
      <c r="A30" s="583"/>
      <c r="B30" s="1354">
        <v>9</v>
      </c>
      <c r="C30" s="977"/>
      <c r="D30" s="1027" t="s">
        <v>331</v>
      </c>
      <c r="E30" s="1013" t="s">
        <v>322</v>
      </c>
      <c r="F30" s="1001">
        <v>3</v>
      </c>
      <c r="G30" s="979" t="s">
        <v>136</v>
      </c>
      <c r="H30" s="1015"/>
      <c r="I30" s="1016"/>
      <c r="J30" s="875"/>
      <c r="K30" s="876"/>
      <c r="L30" s="1028"/>
      <c r="M30" s="856"/>
      <c r="N30" s="830"/>
      <c r="X30" s="830"/>
    </row>
    <row r="31" spans="1:30" s="818" customFormat="1" ht="26.25" customHeight="1" thickBot="1" x14ac:dyDescent="0.25">
      <c r="A31" s="583"/>
      <c r="B31" s="1354">
        <v>10</v>
      </c>
      <c r="C31" s="1029" t="s">
        <v>43</v>
      </c>
      <c r="D31" s="1005" t="s">
        <v>332</v>
      </c>
      <c r="E31" s="1927" t="s">
        <v>333</v>
      </c>
      <c r="F31" s="1928"/>
      <c r="G31" s="1030" t="s">
        <v>136</v>
      </c>
      <c r="H31" s="1031"/>
      <c r="I31" s="1032"/>
      <c r="J31" s="1009">
        <f>J27+J28+J29-J30</f>
        <v>0</v>
      </c>
      <c r="K31" s="1009">
        <f>K27+K28+K29-K30</f>
        <v>0</v>
      </c>
      <c r="L31" s="1458">
        <f>L27+L28+L29-L30</f>
        <v>0</v>
      </c>
      <c r="M31" s="1374"/>
      <c r="N31" s="830"/>
      <c r="X31" s="830"/>
    </row>
    <row r="32" spans="1:30" s="818" customFormat="1" ht="22.5" customHeight="1" x14ac:dyDescent="0.2">
      <c r="A32" s="583"/>
      <c r="B32" s="1354">
        <v>11</v>
      </c>
      <c r="C32" s="1011" t="s">
        <v>43</v>
      </c>
      <c r="D32" s="1033" t="s">
        <v>149</v>
      </c>
      <c r="E32" s="880">
        <v>2908</v>
      </c>
      <c r="F32" s="1001">
        <v>5</v>
      </c>
      <c r="G32" s="1014" t="s">
        <v>136</v>
      </c>
      <c r="H32" s="1015"/>
      <c r="I32" s="1016"/>
      <c r="J32" s="1376"/>
      <c r="K32" s="1377"/>
      <c r="L32" s="1378"/>
      <c r="M32" s="856"/>
      <c r="N32" s="830"/>
      <c r="X32" s="830"/>
    </row>
    <row r="33" spans="1:24" s="818" customFormat="1" ht="22.5" customHeight="1" x14ac:dyDescent="0.2">
      <c r="A33" s="583"/>
      <c r="B33" s="1354">
        <v>12</v>
      </c>
      <c r="C33" s="1011" t="s">
        <v>138</v>
      </c>
      <c r="D33" s="1033" t="s">
        <v>150</v>
      </c>
      <c r="E33" s="880">
        <v>2912</v>
      </c>
      <c r="F33" s="1001">
        <v>5</v>
      </c>
      <c r="G33" s="1014" t="s">
        <v>136</v>
      </c>
      <c r="H33" s="1015"/>
      <c r="I33" s="1016"/>
      <c r="J33" s="1379"/>
      <c r="K33" s="1380"/>
      <c r="L33" s="1381"/>
      <c r="M33" s="856"/>
      <c r="N33" s="830"/>
      <c r="X33" s="830"/>
    </row>
    <row r="34" spans="1:24" s="818" customFormat="1" ht="22.5" customHeight="1" x14ac:dyDescent="0.2">
      <c r="A34" s="583"/>
      <c r="B34" s="1354">
        <v>13</v>
      </c>
      <c r="C34" s="1011" t="s">
        <v>138</v>
      </c>
      <c r="D34" s="1033" t="s">
        <v>165</v>
      </c>
      <c r="E34" s="880">
        <v>2913</v>
      </c>
      <c r="F34" s="1001">
        <v>5</v>
      </c>
      <c r="G34" s="1014" t="s">
        <v>136</v>
      </c>
      <c r="H34" s="1015"/>
      <c r="I34" s="1016"/>
      <c r="J34" s="1379"/>
      <c r="K34" s="1380"/>
      <c r="L34" s="1381"/>
      <c r="M34" s="856"/>
      <c r="N34" s="830"/>
      <c r="X34" s="830"/>
    </row>
    <row r="35" spans="1:24" s="818" customFormat="1" ht="26.25" thickBot="1" x14ac:dyDescent="0.25">
      <c r="A35" s="583"/>
      <c r="B35" s="1354">
        <v>14</v>
      </c>
      <c r="C35" s="1011" t="s">
        <v>43</v>
      </c>
      <c r="D35" s="1033" t="s">
        <v>166</v>
      </c>
      <c r="E35" s="880">
        <v>2906</v>
      </c>
      <c r="F35" s="1001">
        <v>5</v>
      </c>
      <c r="G35" s="1014" t="s">
        <v>136</v>
      </c>
      <c r="H35" s="1015"/>
      <c r="I35" s="1016"/>
      <c r="J35" s="1446"/>
      <c r="K35" s="1447"/>
      <c r="L35" s="1448"/>
      <c r="M35" s="856"/>
      <c r="N35" s="830"/>
      <c r="X35" s="830"/>
    </row>
    <row r="36" spans="1:24" s="818" customFormat="1" ht="20.25" customHeight="1" thickBot="1" x14ac:dyDescent="0.25">
      <c r="A36" s="583"/>
      <c r="B36" s="1354">
        <v>15</v>
      </c>
      <c r="C36" s="879" t="s">
        <v>43</v>
      </c>
      <c r="D36" s="1033" t="s">
        <v>167</v>
      </c>
      <c r="E36" s="880">
        <v>2497</v>
      </c>
      <c r="F36" s="1001">
        <v>5</v>
      </c>
      <c r="G36" s="1030" t="s">
        <v>136</v>
      </c>
      <c r="H36" s="1015"/>
      <c r="I36" s="1032"/>
      <c r="J36" s="1451">
        <f>IF([2]Ergebnis!$G$16&gt;16,"",'[2]1KZ'!J22)</f>
        <v>0</v>
      </c>
      <c r="K36" s="1451">
        <f>IF([2]Ergebnis!$G$16&gt;16,"",'[2]1KZ'!K22)</f>
        <v>0</v>
      </c>
      <c r="L36" s="1459">
        <f>IF([2]Ergebnis!$G$16&gt;16,"",'[2]1KZ'!L22)</f>
        <v>0</v>
      </c>
      <c r="M36" s="856"/>
      <c r="N36" s="1034"/>
    </row>
    <row r="37" spans="1:24" s="818" customFormat="1" ht="20.25" customHeight="1" thickBot="1" x14ac:dyDescent="0.25">
      <c r="A37" s="583"/>
      <c r="B37" s="1354">
        <v>16</v>
      </c>
      <c r="C37" s="879" t="s">
        <v>138</v>
      </c>
      <c r="D37" s="1033" t="s">
        <v>168</v>
      </c>
      <c r="E37" s="880">
        <v>2896</v>
      </c>
      <c r="F37" s="1001">
        <v>5</v>
      </c>
      <c r="G37" s="1030" t="s">
        <v>136</v>
      </c>
      <c r="H37" s="1015"/>
      <c r="I37" s="1032"/>
      <c r="J37" s="1451">
        <f>IF([2]Ergebnis!$G$16&gt;16,"",'[2]1KZ'!J23)</f>
        <v>0</v>
      </c>
      <c r="K37" s="1451">
        <f>IF([2]Ergebnis!$G$16&gt;16,"",'[2]1KZ'!K23)</f>
        <v>0</v>
      </c>
      <c r="L37" s="1459">
        <f>IF([2]Ergebnis!$G$16&gt;16,"",'[2]1KZ'!L23)</f>
        <v>0</v>
      </c>
      <c r="M37" s="856"/>
      <c r="N37" s="1034"/>
      <c r="O37" s="883"/>
    </row>
    <row r="38" spans="1:24" s="818" customFormat="1" ht="13.5" thickBot="1" x14ac:dyDescent="0.25">
      <c r="A38" s="583"/>
      <c r="B38" s="1354">
        <v>17</v>
      </c>
      <c r="C38" s="879" t="s">
        <v>138</v>
      </c>
      <c r="D38" s="1033" t="s">
        <v>169</v>
      </c>
      <c r="E38" s="880">
        <v>2803</v>
      </c>
      <c r="F38" s="1001">
        <v>5</v>
      </c>
      <c r="G38" s="1030" t="s">
        <v>136</v>
      </c>
      <c r="H38" s="1015"/>
      <c r="I38" s="1032"/>
      <c r="J38" s="1451">
        <f>IF([2]Ergebnis!$G$16&gt;16,"",'[2]1KZ'!J31)</f>
        <v>0</v>
      </c>
      <c r="K38" s="1451">
        <f>IF([2]Ergebnis!$G$16&gt;16,"",'[2]1KZ'!K31)</f>
        <v>0</v>
      </c>
      <c r="L38" s="1459">
        <f>IF([2]Ergebnis!$G$16&gt;16,"",'[2]1KZ'!L31)</f>
        <v>0</v>
      </c>
      <c r="M38" s="856"/>
      <c r="N38" s="1034"/>
      <c r="O38" s="883"/>
    </row>
    <row r="39" spans="1:24" s="818" customFormat="1" ht="27" customHeight="1" thickBot="1" x14ac:dyDescent="0.25">
      <c r="A39" s="583"/>
      <c r="B39" s="1354">
        <v>18</v>
      </c>
      <c r="C39" s="879" t="s">
        <v>138</v>
      </c>
      <c r="D39" s="1033" t="s">
        <v>147</v>
      </c>
      <c r="E39" s="880">
        <v>2804</v>
      </c>
      <c r="F39" s="1001">
        <v>5</v>
      </c>
      <c r="G39" s="1030" t="s">
        <v>136</v>
      </c>
      <c r="H39" s="1015"/>
      <c r="I39" s="1032"/>
      <c r="J39" s="1451">
        <f>IF([2]Ergebnis!$G$16&gt;16,"",'[2]1KZ'!J32)</f>
        <v>0</v>
      </c>
      <c r="K39" s="1451">
        <f>IF([2]Ergebnis!$G$16&gt;16,"",'[2]1KZ'!K32)</f>
        <v>0</v>
      </c>
      <c r="L39" s="1459">
        <f>IF([2]Ergebnis!$G$16&gt;16,"",'[2]1KZ'!L32)</f>
        <v>0</v>
      </c>
      <c r="M39" s="856"/>
      <c r="N39" s="1034"/>
      <c r="O39" s="883"/>
    </row>
    <row r="40" spans="1:24" s="818" customFormat="1" ht="26.25" thickBot="1" x14ac:dyDescent="0.25">
      <c r="A40" s="583"/>
      <c r="B40" s="1354">
        <v>19</v>
      </c>
      <c r="C40" s="888" t="s">
        <v>138</v>
      </c>
      <c r="D40" s="1035" t="s">
        <v>170</v>
      </c>
      <c r="E40" s="1036">
        <v>2805</v>
      </c>
      <c r="F40" s="887">
        <v>5</v>
      </c>
      <c r="G40" s="1030" t="s">
        <v>136</v>
      </c>
      <c r="H40" s="1015"/>
      <c r="I40" s="1032"/>
      <c r="J40" s="1451">
        <f>IF([2]Ergebnis!$G$16&gt;16,"",'[2]1KZ'!J33)</f>
        <v>0</v>
      </c>
      <c r="K40" s="1451">
        <f>IF([2]Ergebnis!$G$16&gt;16,"",'[2]1KZ'!K33)</f>
        <v>0</v>
      </c>
      <c r="L40" s="1459">
        <f>IF([2]Ergebnis!$G$16&gt;16,"",'[2]1KZ'!L33)</f>
        <v>0</v>
      </c>
      <c r="M40" s="856"/>
      <c r="N40" s="1034"/>
      <c r="O40" s="883"/>
    </row>
    <row r="41" spans="1:24" s="818" customFormat="1" ht="29.25" customHeight="1" x14ac:dyDescent="0.2">
      <c r="A41" s="583"/>
      <c r="B41" s="1354">
        <v>20</v>
      </c>
      <c r="C41" s="1011" t="s">
        <v>138</v>
      </c>
      <c r="D41" s="1012" t="s">
        <v>283</v>
      </c>
      <c r="E41" s="880">
        <v>2910</v>
      </c>
      <c r="F41" s="1001">
        <v>5</v>
      </c>
      <c r="G41" s="1030" t="s">
        <v>136</v>
      </c>
      <c r="H41" s="1015"/>
      <c r="I41" s="1032"/>
      <c r="J41" s="1451">
        <f>IF([2]Ergebnis!$G$16&gt;16,"",'[2]1KZ'!J34)</f>
        <v>0</v>
      </c>
      <c r="K41" s="1451">
        <f>IF([2]Ergebnis!$G$16&gt;16,"",'[2]1KZ'!K34)</f>
        <v>0</v>
      </c>
      <c r="L41" s="1459">
        <f>IF([2]Ergebnis!$G$16&gt;16,"",'[2]1KZ'!L34)</f>
        <v>0</v>
      </c>
      <c r="M41" s="856"/>
      <c r="N41" s="1037"/>
      <c r="O41" s="895"/>
    </row>
    <row r="42" spans="1:24" s="818" customFormat="1" ht="53.25" customHeight="1" x14ac:dyDescent="0.2">
      <c r="A42" s="583"/>
      <c r="B42" s="1929">
        <v>21</v>
      </c>
      <c r="C42" s="1011" t="s">
        <v>43</v>
      </c>
      <c r="D42" s="1033" t="s">
        <v>172</v>
      </c>
      <c r="E42" s="880" t="s">
        <v>173</v>
      </c>
      <c r="F42" s="873" t="s">
        <v>142</v>
      </c>
      <c r="G42" s="1030" t="s">
        <v>136</v>
      </c>
      <c r="H42" s="1015"/>
      <c r="I42" s="1016"/>
      <c r="J42" s="1451">
        <f>IF([2]Ergebnis!$G$16&gt;16,"",'[2]1KZ'!J25)</f>
        <v>0</v>
      </c>
      <c r="K42" s="1451">
        <f>IF([2]Ergebnis!$G$16&gt;16,"",'[2]1KZ'!K25)</f>
        <v>0</v>
      </c>
      <c r="L42" s="1459">
        <f>IF([2]Ergebnis!$G$16&gt;16,"",'[2]1KZ'!L25)</f>
        <v>0</v>
      </c>
      <c r="M42" s="856"/>
      <c r="N42" s="830"/>
      <c r="O42" s="583"/>
    </row>
    <row r="43" spans="1:24" s="818" customFormat="1" ht="24" customHeight="1" x14ac:dyDescent="0.2">
      <c r="A43" s="583"/>
      <c r="B43" s="1930"/>
      <c r="C43" s="1011" t="s">
        <v>138</v>
      </c>
      <c r="D43" s="1012" t="s">
        <v>466</v>
      </c>
      <c r="E43" s="880"/>
      <c r="F43" s="1038"/>
      <c r="G43" s="1030" t="s">
        <v>136</v>
      </c>
      <c r="H43" s="1015"/>
      <c r="I43" s="1016"/>
      <c r="J43" s="1452">
        <f>IF([2]Ergebnis!$G$16&gt;16,"",'[2]1KZ'!J26)</f>
        <v>0</v>
      </c>
      <c r="K43" s="1451">
        <f>IF([2]Ergebnis!$G$16&gt;16,"",'[2]1KZ'!K26)</f>
        <v>0</v>
      </c>
      <c r="L43" s="1459">
        <f>IF([2]Ergebnis!$G$16&gt;16,"",'[2]1KZ'!L26)</f>
        <v>0</v>
      </c>
      <c r="M43" s="856"/>
      <c r="N43" s="830"/>
      <c r="O43" s="583"/>
    </row>
    <row r="44" spans="1:24" s="818" customFormat="1" ht="28.5" customHeight="1" thickBot="1" x14ac:dyDescent="0.25">
      <c r="A44" s="583"/>
      <c r="B44" s="1354">
        <v>22</v>
      </c>
      <c r="C44" s="1011" t="s">
        <v>138</v>
      </c>
      <c r="D44" s="1012" t="s">
        <v>282</v>
      </c>
      <c r="E44" s="880"/>
      <c r="F44" s="1038" t="s">
        <v>146</v>
      </c>
      <c r="G44" s="1030" t="s">
        <v>136</v>
      </c>
      <c r="H44" s="1015"/>
      <c r="I44" s="1016"/>
      <c r="J44" s="1453">
        <f>IF([2]Ergebnis!$G$16&gt;16,"",'[2]1KZ'!J30)</f>
        <v>0</v>
      </c>
      <c r="K44" s="1454">
        <f>IF([2]Ergebnis!$G$16&gt;16,"",'[2]1KZ'!K30)</f>
        <v>0</v>
      </c>
      <c r="L44" s="1460">
        <f>IF([2]Ergebnis!$G$16&gt;16,"",'[2]1KZ'!L30)</f>
        <v>0</v>
      </c>
      <c r="M44" s="856"/>
      <c r="N44" s="830"/>
      <c r="O44" s="583"/>
    </row>
    <row r="45" spans="1:24" s="818" customFormat="1" ht="18.75" customHeight="1" x14ac:dyDescent="0.2">
      <c r="A45" s="583"/>
      <c r="B45" s="1354">
        <v>23</v>
      </c>
      <c r="C45" s="1011" t="s">
        <v>138</v>
      </c>
      <c r="D45" s="1033" t="s">
        <v>175</v>
      </c>
      <c r="E45" s="880">
        <v>1576</v>
      </c>
      <c r="F45" s="1001">
        <v>5</v>
      </c>
      <c r="G45" s="1014" t="s">
        <v>136</v>
      </c>
      <c r="H45" s="1039"/>
      <c r="I45" s="1016"/>
      <c r="J45" s="1376"/>
      <c r="K45" s="1377"/>
      <c r="L45" s="1378"/>
      <c r="M45" s="856"/>
      <c r="N45" s="830"/>
      <c r="O45" s="583"/>
    </row>
    <row r="46" spans="1:24" s="818" customFormat="1" ht="16.5" customHeight="1" x14ac:dyDescent="0.2">
      <c r="A46" s="583"/>
      <c r="B46" s="1354">
        <v>24</v>
      </c>
      <c r="C46" s="1011" t="s">
        <v>43</v>
      </c>
      <c r="D46" s="1033" t="s">
        <v>176</v>
      </c>
      <c r="E46" s="880">
        <v>1582</v>
      </c>
      <c r="F46" s="1001">
        <v>5</v>
      </c>
      <c r="G46" s="1014" t="s">
        <v>136</v>
      </c>
      <c r="H46" s="1039"/>
      <c r="I46" s="1016"/>
      <c r="J46" s="1379"/>
      <c r="K46" s="1380"/>
      <c r="L46" s="1381"/>
      <c r="M46" s="856"/>
      <c r="N46" s="830"/>
      <c r="O46" s="583"/>
    </row>
    <row r="47" spans="1:24" s="818" customFormat="1" ht="31.5" customHeight="1" x14ac:dyDescent="0.2">
      <c r="A47" s="583"/>
      <c r="B47" s="1354">
        <v>25</v>
      </c>
      <c r="C47" s="1011" t="s">
        <v>138</v>
      </c>
      <c r="D47" s="1012" t="s">
        <v>315</v>
      </c>
      <c r="E47" s="880"/>
      <c r="F47" s="1038" t="s">
        <v>146</v>
      </c>
      <c r="G47" s="1014" t="s">
        <v>136</v>
      </c>
      <c r="H47" s="1015"/>
      <c r="I47" s="1016"/>
      <c r="J47" s="1379"/>
      <c r="K47" s="1380"/>
      <c r="L47" s="1381"/>
      <c r="M47" s="856"/>
      <c r="N47" s="830"/>
      <c r="O47" s="583"/>
    </row>
    <row r="48" spans="1:24" s="818" customFormat="1" ht="18" customHeight="1" x14ac:dyDescent="0.2">
      <c r="A48" s="583"/>
      <c r="B48" s="1354">
        <v>26</v>
      </c>
      <c r="C48" s="1011" t="s">
        <v>138</v>
      </c>
      <c r="D48" s="896" t="s">
        <v>371</v>
      </c>
      <c r="E48" s="1040"/>
      <c r="F48" s="1038" t="s">
        <v>146</v>
      </c>
      <c r="G48" s="1014" t="s">
        <v>136</v>
      </c>
      <c r="H48" s="1015"/>
      <c r="I48" s="1016"/>
      <c r="J48" s="1379"/>
      <c r="K48" s="1380"/>
      <c r="L48" s="1381"/>
      <c r="M48" s="856"/>
      <c r="N48" s="830"/>
      <c r="O48" s="583"/>
    </row>
    <row r="49" spans="1:15" s="818" customFormat="1" ht="21" customHeight="1" thickBot="1" x14ac:dyDescent="0.25">
      <c r="A49" s="583"/>
      <c r="B49" s="1354">
        <v>27</v>
      </c>
      <c r="C49" s="1011" t="s">
        <v>43</v>
      </c>
      <c r="D49" s="896" t="s">
        <v>371</v>
      </c>
      <c r="E49" s="1041"/>
      <c r="F49" s="1042" t="s">
        <v>146</v>
      </c>
      <c r="G49" s="907" t="s">
        <v>136</v>
      </c>
      <c r="H49" s="1043"/>
      <c r="I49" s="1449"/>
      <c r="J49" s="1450"/>
      <c r="K49" s="1382"/>
      <c r="L49" s="1457"/>
      <c r="M49" s="856"/>
      <c r="N49" s="830"/>
      <c r="O49" s="583"/>
    </row>
    <row r="50" spans="1:15" s="997" customFormat="1" ht="26.25" customHeight="1" thickBot="1" x14ac:dyDescent="0.25">
      <c r="A50" s="985"/>
      <c r="B50" s="1044">
        <v>28</v>
      </c>
      <c r="C50" s="1045" t="s">
        <v>152</v>
      </c>
      <c r="D50" s="1046" t="s">
        <v>284</v>
      </c>
      <c r="E50" s="1047"/>
      <c r="F50" s="1048"/>
      <c r="G50" s="1049" t="s">
        <v>136</v>
      </c>
      <c r="H50" s="1050" t="e">
        <f>H22-H27+#REF!-H28-H32+H33+H34-H35-#REF!+#REF!-H36+H37+H38+H39+H40+H41-H42+H43+H44+H45-H46+H47+H48-H49</f>
        <v>#REF!</v>
      </c>
      <c r="I50" s="1051" t="e">
        <f>I22-I27+#REF!-I28-I32+I33+I34-I35-#REF!+#REF!-I36+I37+I38+I39+I40+I41-I42+I43+I44+I45-I46+I47+I48-I49</f>
        <v>#REF!</v>
      </c>
      <c r="J50" s="1052">
        <f>IF([2]Ergebnis!$G$16&gt;16,"",J26-J31-J32+J33+J34-J35-J36+J37+J38+J39+J40+J41-J42+J43+J44+J45-J46+J47+J48-J49)</f>
        <v>0</v>
      </c>
      <c r="K50" s="1052">
        <f>IF([2]Ergebnis!$G$16&gt;16,"",K26-K31-K32+K33+K34-K35-K36+K37+K38+K39+K40+K41-K42+K43+K44+K45-K46+K47+K48-K49)</f>
        <v>0</v>
      </c>
      <c r="L50" s="1461">
        <f>IF([2]Ergebnis!$G$16&gt;16,"",L26-L31-L32+L33+L34-L35-L36+L37+L38+L39+L40+L41-L42+L43+L44+L45-L46+L47+L48-L49)</f>
        <v>0</v>
      </c>
      <c r="M50" s="1374"/>
      <c r="N50" s="996"/>
      <c r="O50" s="985"/>
    </row>
    <row r="51" spans="1:15" s="818" customFormat="1" ht="27" customHeight="1" thickBot="1" x14ac:dyDescent="0.25">
      <c r="A51" s="583"/>
      <c r="B51" s="1375">
        <v>29</v>
      </c>
      <c r="C51" s="1054" t="s">
        <v>156</v>
      </c>
      <c r="D51" s="1055" t="s">
        <v>468</v>
      </c>
      <c r="E51" s="1056"/>
      <c r="F51" s="1057"/>
      <c r="G51" s="1058" t="s">
        <v>157</v>
      </c>
      <c r="H51" s="1059"/>
      <c r="I51" s="1060"/>
      <c r="J51" s="1061">
        <f>AK_EU_PG_JUR__Lohnans!K36</f>
        <v>0</v>
      </c>
      <c r="K51" s="1061">
        <f>AK_EU_PG_JUR__Lohnans!M36</f>
        <v>0</v>
      </c>
      <c r="L51" s="1061">
        <f>AK_EU_PG_JUR__Lohnans!O36</f>
        <v>0</v>
      </c>
      <c r="M51" s="1455"/>
      <c r="N51" s="830"/>
      <c r="O51" s="583"/>
    </row>
    <row r="52" spans="1:15" s="818" customFormat="1" ht="32.25" customHeight="1" thickBot="1" x14ac:dyDescent="0.25">
      <c r="A52" s="583"/>
      <c r="B52" s="1062">
        <v>30</v>
      </c>
      <c r="C52" s="1063" t="s">
        <v>152</v>
      </c>
      <c r="D52" s="1064" t="s">
        <v>410</v>
      </c>
      <c r="E52" s="1065"/>
      <c r="F52" s="700"/>
      <c r="G52" s="1063" t="s">
        <v>40</v>
      </c>
      <c r="H52" s="1066" t="str">
        <f>IF(H51=0,"",H50/H51)</f>
        <v/>
      </c>
      <c r="I52" s="1067" t="str">
        <f>IF(I51=0,"",I50/I51)</f>
        <v/>
      </c>
      <c r="J52" s="1068" t="str">
        <f>IF(J51=0,"",J50/J51)</f>
        <v/>
      </c>
      <c r="K52" s="1069" t="str">
        <f>IF(K51=0,"",K50/K51)</f>
        <v/>
      </c>
      <c r="L52" s="1069" t="str">
        <f>IF(L51=0,"",L50/L51)</f>
        <v/>
      </c>
      <c r="M52" s="1456" t="str">
        <f>IF(OR(ISBLANK(L22),J51+K51+L51=0),"",AVERAGE(J51:L51))</f>
        <v/>
      </c>
      <c r="N52" s="830"/>
      <c r="O52" s="583"/>
    </row>
    <row r="53" spans="1:15" x14ac:dyDescent="0.2">
      <c r="A53" s="818"/>
      <c r="B53" s="1922" t="s">
        <v>465</v>
      </c>
      <c r="C53" s="1923"/>
      <c r="D53" s="1923"/>
      <c r="E53" s="1923"/>
      <c r="F53" s="1923"/>
      <c r="G53" s="1923"/>
      <c r="H53" s="1923"/>
      <c r="I53" s="1923"/>
      <c r="J53" s="1923"/>
      <c r="K53" s="1923"/>
      <c r="L53" s="1923"/>
      <c r="M53" s="1924"/>
      <c r="N53" s="818"/>
      <c r="O53" s="583"/>
    </row>
    <row r="54" spans="1:15" x14ac:dyDescent="0.2">
      <c r="A54" s="818"/>
      <c r="B54" s="1925"/>
      <c r="C54" s="1926"/>
      <c r="D54" s="1926"/>
      <c r="E54" s="1926"/>
      <c r="F54" s="1926"/>
      <c r="G54" s="1926"/>
      <c r="H54" s="1926"/>
      <c r="I54" s="1926"/>
      <c r="J54" s="1926"/>
      <c r="K54" s="1926"/>
      <c r="L54" s="1926"/>
      <c r="M54" s="1924"/>
      <c r="N54" s="818"/>
      <c r="O54" s="583"/>
    </row>
    <row r="55" spans="1:15" s="818" customFormat="1" ht="17.25" customHeight="1" x14ac:dyDescent="0.2">
      <c r="A55" s="1072"/>
      <c r="B55" s="1867" t="s">
        <v>467</v>
      </c>
      <c r="C55" s="1868"/>
      <c r="D55" s="1868"/>
      <c r="E55" s="1868"/>
      <c r="F55" s="1868"/>
      <c r="G55" s="1868"/>
      <c r="H55" s="1868"/>
      <c r="I55" s="1868"/>
      <c r="J55" s="1868"/>
      <c r="K55" s="1868"/>
      <c r="L55" s="1868"/>
      <c r="M55" s="1869"/>
    </row>
    <row r="56" spans="1:15" s="818" customFormat="1" ht="26.25" customHeight="1" x14ac:dyDescent="0.25">
      <c r="B56" s="1073" t="str">
        <f>IF(AND(J42+K42+L42&gt;0,J43+K43+L43=0),"ACHTUNG: Zeitanteiliger Ertrag aus der voll gewinnwirksamen Buchung von Investionszuschüssen fehlt!","")</f>
        <v/>
      </c>
      <c r="E56" s="1074"/>
      <c r="F56" s="1075"/>
      <c r="J56" s="1076"/>
      <c r="K56" s="1076"/>
      <c r="L56" s="1076"/>
    </row>
    <row r="57" spans="1:15" s="818" customFormat="1" ht="28.5" customHeight="1" thickBot="1" x14ac:dyDescent="0.25">
      <c r="B57" s="1077" t="str">
        <f>IF(J51+K51+L51=0,"ACHTUNG! Bitte geben Sie im Berechnungsblatt 'Arbeitskräfte und Lohnansatz' Daten ein.","")</f>
        <v>ACHTUNG! Bitte geben Sie im Berechnungsblatt 'Arbeitskräfte und Lohnansatz' Daten ein.</v>
      </c>
      <c r="E57" s="1074"/>
      <c r="F57" s="1075"/>
      <c r="J57" s="1076"/>
      <c r="K57" s="1076"/>
      <c r="L57" s="1076"/>
    </row>
    <row r="58" spans="1:15" s="818" customFormat="1" ht="18.75" customHeight="1" x14ac:dyDescent="0.2">
      <c r="B58" s="1797" t="s">
        <v>433</v>
      </c>
      <c r="C58" s="1798"/>
      <c r="D58" s="1798"/>
      <c r="E58" s="1074"/>
      <c r="F58" s="1075"/>
      <c r="J58" s="1076"/>
      <c r="K58" s="1076"/>
      <c r="L58" s="1076"/>
    </row>
    <row r="59" spans="1:15" s="818" customFormat="1" x14ac:dyDescent="0.2">
      <c r="E59" s="1074"/>
      <c r="F59" s="1075"/>
      <c r="J59" s="1076"/>
      <c r="K59" s="1076"/>
      <c r="L59" s="1076"/>
    </row>
    <row r="60" spans="1:15" s="818" customFormat="1" x14ac:dyDescent="0.2">
      <c r="E60" s="1074"/>
      <c r="F60" s="1075"/>
      <c r="J60" s="1076"/>
      <c r="K60" s="1076"/>
      <c r="L60" s="1076"/>
    </row>
    <row r="61" spans="1:15" s="818" customFormat="1" x14ac:dyDescent="0.2">
      <c r="E61" s="1074"/>
      <c r="F61" s="1075"/>
      <c r="J61" s="1076"/>
      <c r="K61" s="1076"/>
      <c r="L61" s="1076"/>
    </row>
    <row r="62" spans="1:15" s="818" customFormat="1" x14ac:dyDescent="0.2">
      <c r="E62" s="1074"/>
      <c r="F62" s="1075"/>
      <c r="J62" s="1076"/>
      <c r="K62" s="1076"/>
      <c r="L62" s="1076"/>
    </row>
    <row r="63" spans="1:15" s="818" customFormat="1" x14ac:dyDescent="0.2">
      <c r="E63" s="1074"/>
      <c r="F63" s="1075"/>
      <c r="J63" s="1076"/>
      <c r="K63" s="1076"/>
      <c r="L63" s="1076"/>
    </row>
    <row r="64" spans="1:15" s="818" customFormat="1" x14ac:dyDescent="0.2">
      <c r="E64" s="1074"/>
      <c r="F64" s="1075"/>
      <c r="J64" s="1076"/>
      <c r="K64" s="1076"/>
      <c r="L64" s="1076"/>
    </row>
    <row r="65" spans="5:12" s="818" customFormat="1" x14ac:dyDescent="0.2">
      <c r="E65" s="1074"/>
      <c r="F65" s="1075"/>
      <c r="J65" s="1076"/>
      <c r="K65" s="1076"/>
      <c r="L65" s="1076"/>
    </row>
    <row r="66" spans="5:12" s="818" customFormat="1" x14ac:dyDescent="0.2">
      <c r="E66" s="1074"/>
      <c r="F66" s="1075"/>
      <c r="J66" s="1076"/>
      <c r="K66" s="1076"/>
      <c r="L66" s="1076"/>
    </row>
    <row r="67" spans="5:12" s="818" customFormat="1" x14ac:dyDescent="0.2">
      <c r="E67" s="1074"/>
      <c r="F67" s="1075"/>
      <c r="J67" s="1076"/>
      <c r="K67" s="1076"/>
      <c r="L67" s="1076"/>
    </row>
    <row r="68" spans="5:12" s="818" customFormat="1" x14ac:dyDescent="0.2">
      <c r="E68" s="1074"/>
      <c r="F68" s="1075"/>
      <c r="J68" s="1076"/>
      <c r="K68" s="1076"/>
      <c r="L68" s="1076"/>
    </row>
    <row r="69" spans="5:12" s="818" customFormat="1" x14ac:dyDescent="0.2">
      <c r="E69" s="1074"/>
      <c r="F69" s="1075"/>
      <c r="J69" s="1076"/>
      <c r="K69" s="1076"/>
      <c r="L69" s="1076"/>
    </row>
    <row r="70" spans="5:12" s="818" customFormat="1" x14ac:dyDescent="0.2">
      <c r="E70" s="1074"/>
      <c r="F70" s="1075"/>
      <c r="J70" s="1076"/>
      <c r="K70" s="1076"/>
      <c r="L70" s="1076"/>
    </row>
    <row r="71" spans="5:12" s="818" customFormat="1" x14ac:dyDescent="0.2">
      <c r="E71" s="1074"/>
      <c r="F71" s="1075"/>
      <c r="J71" s="1076"/>
      <c r="K71" s="1076"/>
      <c r="L71" s="1076"/>
    </row>
    <row r="72" spans="5:12" s="818" customFormat="1" x14ac:dyDescent="0.2">
      <c r="E72" s="1074"/>
      <c r="F72" s="1075"/>
      <c r="J72" s="1076"/>
      <c r="K72" s="1076"/>
      <c r="L72" s="1076"/>
    </row>
    <row r="73" spans="5:12" s="818" customFormat="1" x14ac:dyDescent="0.2">
      <c r="E73" s="1074"/>
      <c r="F73" s="1075"/>
      <c r="J73" s="1076"/>
      <c r="K73" s="1076"/>
      <c r="L73" s="1076"/>
    </row>
    <row r="74" spans="5:12" s="818" customFormat="1" x14ac:dyDescent="0.2">
      <c r="E74" s="1074"/>
      <c r="F74" s="1075"/>
      <c r="J74" s="1076"/>
      <c r="K74" s="1076"/>
      <c r="L74" s="1076"/>
    </row>
    <row r="75" spans="5:12" s="818" customFormat="1" x14ac:dyDescent="0.2">
      <c r="E75" s="1074"/>
      <c r="F75" s="1075"/>
      <c r="J75" s="1076"/>
      <c r="K75" s="1076"/>
      <c r="L75" s="1076"/>
    </row>
    <row r="76" spans="5:12" s="818" customFormat="1" x14ac:dyDescent="0.2">
      <c r="E76" s="1074"/>
      <c r="F76" s="1075"/>
      <c r="J76" s="1076"/>
      <c r="K76" s="1076"/>
      <c r="L76" s="1076"/>
    </row>
    <row r="77" spans="5:12" s="818" customFormat="1" x14ac:dyDescent="0.2">
      <c r="E77" s="1074"/>
      <c r="F77" s="1075"/>
      <c r="J77" s="1076"/>
      <c r="K77" s="1076"/>
      <c r="L77" s="1076"/>
    </row>
    <row r="78" spans="5:12" s="818" customFormat="1" x14ac:dyDescent="0.2">
      <c r="E78" s="1074"/>
      <c r="F78" s="1075"/>
      <c r="J78" s="1076"/>
      <c r="K78" s="1076"/>
      <c r="L78" s="1076"/>
    </row>
    <row r="79" spans="5:12" s="818" customFormat="1" x14ac:dyDescent="0.2">
      <c r="E79" s="1074"/>
      <c r="F79" s="1075"/>
      <c r="J79" s="1076"/>
      <c r="K79" s="1076"/>
      <c r="L79" s="1076"/>
    </row>
    <row r="80" spans="5:12" s="818" customFormat="1" x14ac:dyDescent="0.2">
      <c r="E80" s="1074"/>
      <c r="F80" s="1075"/>
      <c r="J80" s="1076"/>
      <c r="K80" s="1076"/>
      <c r="L80" s="1076"/>
    </row>
    <row r="81" spans="1:12" s="818" customFormat="1" x14ac:dyDescent="0.2">
      <c r="E81" s="1074"/>
      <c r="F81" s="1075"/>
      <c r="J81" s="1076"/>
      <c r="K81" s="1076"/>
      <c r="L81" s="1076"/>
    </row>
    <row r="82" spans="1:12" s="818" customFormat="1" x14ac:dyDescent="0.2">
      <c r="E82" s="1074"/>
      <c r="F82" s="1075"/>
      <c r="J82" s="1076"/>
      <c r="K82" s="1076"/>
      <c r="L82" s="1076"/>
    </row>
    <row r="83" spans="1:12" s="818" customFormat="1" x14ac:dyDescent="0.2">
      <c r="E83" s="1074"/>
      <c r="F83" s="1075"/>
      <c r="J83" s="1076"/>
      <c r="K83" s="1076"/>
      <c r="L83" s="1076"/>
    </row>
    <row r="84" spans="1:12" s="818" customFormat="1" x14ac:dyDescent="0.2">
      <c r="E84" s="1074"/>
      <c r="F84" s="1075"/>
      <c r="J84" s="1076"/>
      <c r="K84" s="1076"/>
      <c r="L84" s="1076"/>
    </row>
    <row r="85" spans="1:12" s="818" customFormat="1" x14ac:dyDescent="0.2">
      <c r="E85" s="1074"/>
      <c r="F85" s="1075"/>
      <c r="J85" s="1076"/>
      <c r="K85" s="1076"/>
      <c r="L85" s="1076"/>
    </row>
    <row r="86" spans="1:12" s="818" customFormat="1" x14ac:dyDescent="0.2">
      <c r="E86" s="1074"/>
      <c r="F86" s="1075"/>
      <c r="J86" s="1076"/>
      <c r="K86" s="1076"/>
      <c r="L86" s="1076"/>
    </row>
    <row r="87" spans="1:12" s="818" customFormat="1" x14ac:dyDescent="0.2">
      <c r="E87" s="1074"/>
      <c r="F87" s="1075"/>
      <c r="J87" s="1076"/>
      <c r="K87" s="1076"/>
      <c r="L87" s="1076"/>
    </row>
    <row r="88" spans="1:12" x14ac:dyDescent="0.2">
      <c r="A88" s="818"/>
      <c r="B88" s="818"/>
      <c r="C88" s="818"/>
      <c r="D88" s="818"/>
      <c r="E88" s="1074"/>
      <c r="F88" s="1075"/>
      <c r="G88" s="818"/>
      <c r="H88" s="818"/>
      <c r="I88" s="818"/>
      <c r="J88" s="1076"/>
      <c r="K88" s="1076"/>
      <c r="L88" s="1076"/>
    </row>
  </sheetData>
  <sheetProtection algorithmName="SHA-512" hashValue="IYGClQSxrlWaUcDN8DSzD6rc1gR+Yj9SAw6BnNs2nZq7hRuCYjjfw8oWyoQ05Bxm6QupOAORDIr4pZSYd+rx7A==" saltValue="HRiQJwuRpXAZxzuk6kZjTw==" spinCount="100000" sheet="1" objects="1" scenarios="1"/>
  <protectedRanges>
    <protectedRange password="CACB" sqref="H22:L27 J31:L31" name="Bereich1"/>
  </protectedRanges>
  <mergeCells count="27">
    <mergeCell ref="B58:D58"/>
    <mergeCell ref="B55:M55"/>
    <mergeCell ref="E21:F21"/>
    <mergeCell ref="B53:M54"/>
    <mergeCell ref="E26:F26"/>
    <mergeCell ref="E31:F31"/>
    <mergeCell ref="B42:B43"/>
    <mergeCell ref="D19:M19"/>
    <mergeCell ref="J8:M8"/>
    <mergeCell ref="J9:M9"/>
    <mergeCell ref="J10:M10"/>
    <mergeCell ref="J11:M11"/>
    <mergeCell ref="B13:F13"/>
    <mergeCell ref="J13:M13"/>
    <mergeCell ref="B14:F14"/>
    <mergeCell ref="J14:M14"/>
    <mergeCell ref="J16:M17"/>
    <mergeCell ref="B18:D18"/>
    <mergeCell ref="F18:M18"/>
    <mergeCell ref="D6:F7"/>
    <mergeCell ref="J6:M6"/>
    <mergeCell ref="J7:M7"/>
    <mergeCell ref="B2:F4"/>
    <mergeCell ref="J2:M2"/>
    <mergeCell ref="J4:M4"/>
    <mergeCell ref="B5:F5"/>
    <mergeCell ref="J5:M5"/>
  </mergeCells>
  <conditionalFormatting sqref="H45:H46">
    <cfRule type="expression" dxfId="22" priority="12">
      <formula>"ISTLEER(H21)"</formula>
    </cfRule>
  </conditionalFormatting>
  <conditionalFormatting sqref="H45:H46">
    <cfRule type="expression" dxfId="21" priority="11">
      <formula>"ISTLEER(H21)"</formula>
    </cfRule>
  </conditionalFormatting>
  <conditionalFormatting sqref="H51">
    <cfRule type="expression" dxfId="20" priority="10">
      <formula>"ISTLEER(H21)"</formula>
    </cfRule>
  </conditionalFormatting>
  <conditionalFormatting sqref="H51">
    <cfRule type="expression" dxfId="19" priority="9">
      <formula>"ISTLEER(H21)"</formula>
    </cfRule>
  </conditionalFormatting>
  <conditionalFormatting sqref="L51">
    <cfRule type="expression" dxfId="18" priority="2">
      <formula>"ISTLEER(H21)"</formula>
    </cfRule>
  </conditionalFormatting>
  <conditionalFormatting sqref="J51:K51">
    <cfRule type="expression" dxfId="17" priority="1">
      <formula>"ISTLEER(H21)"</formula>
    </cfRule>
  </conditionalFormatting>
  <hyperlinks>
    <hyperlink ref="J4" location="'1.Kriterium'!A1" display="1. Einkommen"/>
    <hyperlink ref="J4:M4" location="Ergebnis!A1" tooltip="zu den RATING - ERGEBNISSEN" display=" ► RATING - ERGEBNIS"/>
    <hyperlink ref="J5" location="'1.Kriterium'!A1" display="1. Einkommen"/>
    <hyperlink ref="J6" location="'2.Kriterium (EU)'!A1" display="2. Eigenkapitalveränderung, bereinigt"/>
    <hyperlink ref="J8" location="'3.Kriterium'!A1" display="3. Eigenkapitalanteil"/>
    <hyperlink ref="J9" location="'4.Kriterium'!A1" display="4. Gesamtkapitalrentabilität"/>
    <hyperlink ref="J10" location="'5.Kriterium'!A1" display="5. Ausschöpfung mittelfr. KDG"/>
    <hyperlink ref="J7" location="'2.Kriterium (EU)'!A1" display="2. Eigenkapitalveränderung, bereinigt"/>
    <hyperlink ref="J13" location="'5.Kriterium'!A1" display="5. Ausschöpfung mittelfr. KDG"/>
    <hyperlink ref="J14" location="'5.Kriterium'!A1" display="5. Ausschöpfung mittelfr. KDG"/>
    <hyperlink ref="J13:M13" location="Start!A1" tooltip="zurück zur STARTSEITE" display=" ► S T A R T S E I T E"/>
    <hyperlink ref="J14:M14" location="Hinweise!A1" tooltip="HINWEISE zur Eingabe und Berechnung " display=" ► H I N W E I S E"/>
    <hyperlink ref="J5:M5" location="'1KZ'!A1" tooltip="zur Berechnung der Kennzahl: EINKOMMEN je AK" display=" ► Einkommen je Arbeitskraft"/>
    <hyperlink ref="J6:M6" location="'2aKZ_EU'!A1" tooltip="zur Berechnung der Kennzahl: EIGENKAPITALVERÄNDERUNG (Untern.)" display=" ► Eigenkapitalveränderung, bereinigt für Einzelunternehmen"/>
    <hyperlink ref="J7:M7" location="'2bKZ_JUR'!A1" tooltip="zur Berechnung der Kennzahl: EIGENKAPITALVERÄNDERUNG (jur. Pers.Untern.)" display=" ► Eigenkapitalveränderung, bereinigt für jur. Personen"/>
    <hyperlink ref="J8:M8" location="'3KZ'!A1" tooltip="zur Berechnung der Kennzahl: EIGENKAPITALANTEIL" display=" ► Eigenkapitalquote"/>
    <hyperlink ref="J9:M9" location="'4KZ'!A1" tooltip="zur Berechnung der Kennzahl: GESAMTKAPITALRENTABILITÄT" display=" ► Gesamtkapitalrentabilität"/>
    <hyperlink ref="J10:M10" location="'5KZ'!A1" tooltip="zur Berechnung der Kennzahl: AUSSCHÖPFUNG KDG" display=" ► Ausschöpfung mittelfr. KDG"/>
    <hyperlink ref="J11" location="'5.Kriterium'!A1" display="5. Ausschöpfung mittelfr. KDG"/>
    <hyperlink ref="J11:M11" location="AK_EU_PG_JUR__Lohnans!A1" tooltip="zur Tabelle: ARBEITSKRÄFTE und LOHNANSATZ" display=" ► Arbeitskräfte und Lohnansatz"/>
    <hyperlink ref="B58:D58" location="'2aKZ_EU'!A1" display="Zurück zum Seitenanfang   (Bitte anklicken)"/>
  </hyperlinks>
  <pageMargins left="0.59055118110236227" right="0.51181102362204722" top="0.70866141732283472" bottom="0.98425196850393704" header="0.51181102362204722" footer="0.51181102362204722"/>
  <pageSetup paperSize="9" scale="51" orientation="portrait"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8">
    <pageSetUpPr fitToPage="1"/>
  </sheetPr>
  <dimension ref="A1:AC106"/>
  <sheetViews>
    <sheetView showGridLines="0" showRowColHeaders="0" topLeftCell="A43" zoomScale="95" zoomScaleNormal="95" zoomScaleSheetLayoutView="75" workbookViewId="0">
      <selection activeCell="M50" sqref="M50"/>
    </sheetView>
  </sheetViews>
  <sheetFormatPr baseColWidth="10" defaultColWidth="8.88671875" defaultRowHeight="12.75" x14ac:dyDescent="0.2"/>
  <cols>
    <col min="1" max="1" width="2" style="746" customWidth="1"/>
    <col min="2" max="2" width="4.33203125" style="746" customWidth="1"/>
    <col min="3" max="3" width="2.77734375" style="746" customWidth="1"/>
    <col min="4" max="4" width="34.109375" style="746" customWidth="1"/>
    <col min="5" max="5" width="5.88671875" style="746" customWidth="1"/>
    <col min="6" max="6" width="6.109375" style="746" customWidth="1"/>
    <col min="7" max="7" width="7.21875" style="746" customWidth="1"/>
    <col min="8" max="9" width="12" style="746" hidden="1" customWidth="1"/>
    <col min="10" max="10" width="13.77734375" style="746" customWidth="1"/>
    <col min="11" max="11" width="14.21875" style="746" customWidth="1"/>
    <col min="12" max="12" width="14.44140625" style="746" customWidth="1"/>
    <col min="13" max="13" width="13.33203125" style="746" customWidth="1"/>
    <col min="14" max="14" width="1.44140625" style="746" customWidth="1"/>
    <col min="15" max="15" width="8.88671875" style="746"/>
    <col min="16" max="28" width="8.88671875" style="818"/>
    <col min="29" max="16384" width="8.88671875" style="746"/>
  </cols>
  <sheetData>
    <row r="1" spans="1:29" s="432" customFormat="1" ht="7.5" customHeight="1" x14ac:dyDescent="0.2">
      <c r="A1" s="463"/>
      <c r="B1" s="463"/>
      <c r="C1" s="463"/>
      <c r="D1" s="463"/>
      <c r="E1" s="463"/>
      <c r="F1" s="460"/>
      <c r="G1" s="460"/>
      <c r="H1" s="460"/>
      <c r="I1" s="460"/>
      <c r="J1" s="460"/>
      <c r="K1" s="460"/>
      <c r="L1" s="460"/>
      <c r="M1" s="460"/>
      <c r="N1" s="463"/>
      <c r="O1" s="464"/>
      <c r="P1" s="463"/>
      <c r="Q1" s="463"/>
      <c r="R1" s="463"/>
      <c r="S1" s="431"/>
      <c r="T1" s="431"/>
      <c r="U1" s="431"/>
      <c r="V1" s="431"/>
      <c r="W1" s="431"/>
      <c r="X1" s="431"/>
      <c r="Y1" s="431"/>
      <c r="Z1" s="431"/>
      <c r="AA1" s="431"/>
      <c r="AB1" s="431"/>
    </row>
    <row r="2" spans="1:29" s="438" customFormat="1" ht="22.5" customHeight="1" x14ac:dyDescent="0.2">
      <c r="A2" s="814"/>
      <c r="B2" s="1770" t="s">
        <v>364</v>
      </c>
      <c r="C2" s="1898"/>
      <c r="D2" s="1898"/>
      <c r="E2" s="1898"/>
      <c r="F2" s="1899"/>
      <c r="G2" s="510"/>
      <c r="H2" s="523"/>
      <c r="I2" s="475"/>
      <c r="J2" s="1566" t="s">
        <v>372</v>
      </c>
      <c r="K2" s="1723"/>
      <c r="L2" s="1723"/>
      <c r="M2" s="1724"/>
      <c r="N2" s="460"/>
      <c r="O2" s="542"/>
      <c r="P2" s="460"/>
      <c r="Q2" s="510"/>
      <c r="R2" s="510"/>
      <c r="S2" s="437"/>
      <c r="T2" s="437"/>
      <c r="U2" s="437"/>
      <c r="V2" s="437"/>
      <c r="W2" s="437"/>
      <c r="X2" s="437"/>
      <c r="Y2" s="437"/>
      <c r="Z2" s="437"/>
      <c r="AA2" s="437"/>
      <c r="AB2" s="437"/>
    </row>
    <row r="3" spans="1:29" s="432" customFormat="1" ht="6" customHeight="1" x14ac:dyDescent="0.25">
      <c r="A3" s="463"/>
      <c r="B3" s="1900"/>
      <c r="C3" s="1901"/>
      <c r="D3" s="1901"/>
      <c r="E3" s="1901"/>
      <c r="F3" s="1902"/>
      <c r="G3" s="513"/>
      <c r="H3" s="523"/>
      <c r="I3" s="475"/>
      <c r="J3" s="446"/>
      <c r="K3" s="446"/>
      <c r="L3" s="447"/>
      <c r="M3" s="448"/>
      <c r="N3" s="513"/>
      <c r="O3" s="815"/>
      <c r="P3" s="514"/>
      <c r="Q3" s="514"/>
      <c r="R3" s="475"/>
      <c r="S3" s="431"/>
      <c r="T3" s="431"/>
      <c r="U3" s="431"/>
      <c r="V3" s="431"/>
      <c r="W3" s="431"/>
      <c r="X3" s="431"/>
      <c r="Y3" s="431"/>
      <c r="Z3" s="431"/>
      <c r="AA3" s="431"/>
      <c r="AB3" s="431"/>
    </row>
    <row r="4" spans="1:29" s="455" customFormat="1" ht="19.5" customHeight="1" thickBot="1" x14ac:dyDescent="0.3">
      <c r="A4" s="817"/>
      <c r="B4" s="1903"/>
      <c r="C4" s="1904"/>
      <c r="D4" s="1904"/>
      <c r="E4" s="1904"/>
      <c r="F4" s="1905"/>
      <c r="G4" s="519"/>
      <c r="H4" s="523"/>
      <c r="I4" s="475"/>
      <c r="J4" s="1571" t="s">
        <v>6</v>
      </c>
      <c r="K4" s="1725"/>
      <c r="L4" s="1725"/>
      <c r="M4" s="1726"/>
      <c r="N4" s="460"/>
      <c r="O4" s="542"/>
      <c r="P4" s="460"/>
      <c r="Q4" s="518"/>
      <c r="R4" s="519"/>
      <c r="S4" s="458"/>
      <c r="T4" s="458"/>
      <c r="U4" s="458"/>
      <c r="V4" s="458"/>
      <c r="W4" s="458"/>
      <c r="X4" s="458"/>
      <c r="Y4" s="458"/>
      <c r="Z4" s="458"/>
      <c r="AA4" s="458"/>
      <c r="AB4" s="458"/>
    </row>
    <row r="5" spans="1:29" s="432" customFormat="1" ht="19.5" customHeight="1" thickTop="1" thickBot="1" x14ac:dyDescent="0.3">
      <c r="A5" s="463"/>
      <c r="B5" s="1906" t="str">
        <f>Start!$C$17</f>
        <v>Version 6.23  vom 01.03.2025</v>
      </c>
      <c r="C5" s="1907"/>
      <c r="D5" s="1907"/>
      <c r="E5" s="1907"/>
      <c r="F5" s="1908"/>
      <c r="G5" s="460"/>
      <c r="H5" s="523"/>
      <c r="I5" s="475"/>
      <c r="J5" s="1727" t="s">
        <v>7</v>
      </c>
      <c r="K5" s="1728"/>
      <c r="L5" s="1728"/>
      <c r="M5" s="1729"/>
      <c r="N5" s="460"/>
      <c r="O5" s="542"/>
      <c r="P5" s="460"/>
      <c r="Q5" s="523"/>
      <c r="R5" s="475"/>
      <c r="S5" s="431"/>
      <c r="T5" s="431"/>
      <c r="U5" s="431"/>
      <c r="V5" s="431"/>
      <c r="W5" s="431"/>
      <c r="X5" s="431"/>
      <c r="Y5" s="431"/>
      <c r="Z5" s="431"/>
      <c r="AA5" s="431"/>
      <c r="AB5" s="431"/>
    </row>
    <row r="6" spans="1:29" s="432" customFormat="1" ht="19.5" customHeight="1" thickTop="1" thickBot="1" x14ac:dyDescent="0.3">
      <c r="A6" s="463"/>
      <c r="B6" s="463"/>
      <c r="C6" s="511"/>
      <c r="D6" s="818"/>
      <c r="E6" s="818"/>
      <c r="F6" s="818"/>
      <c r="G6" s="460"/>
      <c r="H6" s="523"/>
      <c r="I6" s="475"/>
      <c r="J6" s="1548" t="s">
        <v>8</v>
      </c>
      <c r="K6" s="1716"/>
      <c r="L6" s="1716"/>
      <c r="M6" s="1717"/>
      <c r="N6" s="460"/>
      <c r="O6" s="542"/>
      <c r="P6" s="460"/>
      <c r="Q6" s="523"/>
      <c r="R6" s="475"/>
      <c r="S6" s="431"/>
      <c r="T6" s="431"/>
      <c r="U6" s="431"/>
      <c r="V6" s="431"/>
      <c r="W6" s="431"/>
      <c r="X6" s="431"/>
      <c r="Y6" s="431"/>
      <c r="Z6" s="431"/>
      <c r="AA6" s="431"/>
      <c r="AB6" s="431"/>
    </row>
    <row r="7" spans="1:29" s="432" customFormat="1" ht="19.5" customHeight="1" thickTop="1" thickBot="1" x14ac:dyDescent="0.3">
      <c r="A7" s="463"/>
      <c r="B7" s="463"/>
      <c r="C7" s="511"/>
      <c r="D7" s="818"/>
      <c r="E7" s="818"/>
      <c r="F7" s="818"/>
      <c r="G7" s="460"/>
      <c r="H7" s="531"/>
      <c r="I7" s="475"/>
      <c r="J7" s="1755" t="s">
        <v>357</v>
      </c>
      <c r="K7" s="1756"/>
      <c r="L7" s="1756"/>
      <c r="M7" s="1757"/>
      <c r="N7" s="460"/>
      <c r="O7" s="542"/>
      <c r="P7" s="460"/>
      <c r="Q7" s="523"/>
      <c r="R7" s="475"/>
      <c r="S7" s="431"/>
      <c r="T7" s="431"/>
      <c r="U7" s="431"/>
      <c r="V7" s="431"/>
      <c r="W7" s="431"/>
      <c r="X7" s="431"/>
      <c r="Y7" s="431"/>
      <c r="Z7" s="431"/>
      <c r="AA7" s="431"/>
      <c r="AB7" s="431"/>
    </row>
    <row r="8" spans="1:29" s="432" customFormat="1" ht="19.5" customHeight="1" thickTop="1" thickBot="1" x14ac:dyDescent="0.3">
      <c r="A8" s="463"/>
      <c r="B8" s="463"/>
      <c r="C8" s="511"/>
      <c r="D8" s="463"/>
      <c r="E8" s="463"/>
      <c r="F8" s="511"/>
      <c r="G8" s="460"/>
      <c r="H8" s="460"/>
      <c r="I8" s="475"/>
      <c r="J8" s="1548" t="s">
        <v>10</v>
      </c>
      <c r="K8" s="1716"/>
      <c r="L8" s="1716"/>
      <c r="M8" s="1717"/>
      <c r="N8" s="460"/>
      <c r="O8" s="542"/>
      <c r="P8" s="460"/>
      <c r="Q8" s="523"/>
      <c r="R8" s="475"/>
      <c r="S8" s="431"/>
      <c r="T8" s="431"/>
      <c r="U8" s="431"/>
      <c r="V8" s="431"/>
      <c r="W8" s="431"/>
      <c r="X8" s="431"/>
      <c r="Y8" s="431"/>
      <c r="Z8" s="431"/>
      <c r="AA8" s="431"/>
      <c r="AB8" s="431"/>
    </row>
    <row r="9" spans="1:29" s="432" customFormat="1" ht="19.5" customHeight="1" thickTop="1" thickBot="1" x14ac:dyDescent="0.3">
      <c r="A9" s="463"/>
      <c r="B9" s="463"/>
      <c r="C9" s="511"/>
      <c r="D9" s="463"/>
      <c r="E9" s="464"/>
      <c r="F9" s="529"/>
      <c r="G9" s="460"/>
      <c r="H9" s="523"/>
      <c r="I9" s="475"/>
      <c r="J9" s="1548" t="s">
        <v>11</v>
      </c>
      <c r="K9" s="1716"/>
      <c r="L9" s="1716"/>
      <c r="M9" s="1717"/>
      <c r="N9" s="460"/>
      <c r="O9" s="542"/>
      <c r="P9" s="460"/>
      <c r="Q9" s="523"/>
      <c r="R9" s="475"/>
      <c r="S9" s="431"/>
      <c r="T9" s="431"/>
      <c r="U9" s="431"/>
      <c r="V9" s="431"/>
      <c r="W9" s="431"/>
      <c r="X9" s="431"/>
      <c r="Y9" s="431"/>
      <c r="Z9" s="431"/>
      <c r="AA9" s="431"/>
      <c r="AB9" s="431"/>
    </row>
    <row r="10" spans="1:29" s="432" customFormat="1" ht="19.5" customHeight="1" thickTop="1" thickBot="1" x14ac:dyDescent="0.3">
      <c r="A10" s="463"/>
      <c r="B10" s="474"/>
      <c r="C10" s="526"/>
      <c r="D10" s="474"/>
      <c r="E10" s="500"/>
      <c r="F10" s="1081"/>
      <c r="G10" s="460"/>
      <c r="H10" s="523"/>
      <c r="I10" s="475"/>
      <c r="J10" s="1548" t="s">
        <v>12</v>
      </c>
      <c r="K10" s="1716"/>
      <c r="L10" s="1716"/>
      <c r="M10" s="1717"/>
      <c r="N10" s="460"/>
      <c r="O10" s="542"/>
      <c r="P10" s="460"/>
      <c r="Q10" s="523"/>
      <c r="R10" s="475"/>
      <c r="S10" s="431"/>
      <c r="T10" s="431"/>
      <c r="U10" s="431"/>
      <c r="V10" s="431"/>
      <c r="W10" s="431"/>
      <c r="X10" s="431"/>
      <c r="Y10" s="431"/>
      <c r="Z10" s="431"/>
      <c r="AA10" s="431"/>
      <c r="AB10" s="431"/>
    </row>
    <row r="11" spans="1:29" s="432" customFormat="1" ht="19.5" customHeight="1" thickTop="1" thickBot="1" x14ac:dyDescent="0.3">
      <c r="A11" s="463"/>
      <c r="B11" s="474"/>
      <c r="C11" s="526"/>
      <c r="D11" s="474"/>
      <c r="E11" s="500"/>
      <c r="F11" s="1081"/>
      <c r="G11" s="460"/>
      <c r="H11" s="523"/>
      <c r="I11" s="475"/>
      <c r="J11" s="1548" t="s">
        <v>13</v>
      </c>
      <c r="K11" s="1716"/>
      <c r="L11" s="1716"/>
      <c r="M11" s="1717"/>
      <c r="N11" s="460"/>
      <c r="O11" s="542"/>
      <c r="P11" s="460"/>
      <c r="Q11" s="523"/>
      <c r="R11" s="475"/>
      <c r="S11" s="431"/>
      <c r="T11" s="431"/>
      <c r="U11" s="431"/>
      <c r="V11" s="431"/>
      <c r="W11" s="431"/>
      <c r="X11" s="431"/>
      <c r="Y11" s="431"/>
      <c r="Z11" s="431"/>
      <c r="AA11" s="431"/>
      <c r="AB11" s="431"/>
    </row>
    <row r="12" spans="1:29" s="432" customFormat="1" ht="6.75" customHeight="1" thickTop="1" x14ac:dyDescent="0.2">
      <c r="A12" s="463"/>
      <c r="B12" s="474"/>
      <c r="C12" s="526"/>
      <c r="D12" s="957"/>
      <c r="E12" s="957"/>
      <c r="F12" s="1082"/>
      <c r="G12" s="365"/>
      <c r="H12" s="523"/>
      <c r="I12" s="475"/>
      <c r="J12" s="297"/>
      <c r="K12" s="351"/>
      <c r="L12" s="351"/>
      <c r="M12" s="351"/>
      <c r="N12" s="365"/>
      <c r="O12" s="530"/>
      <c r="P12" s="365"/>
      <c r="Q12" s="531"/>
      <c r="R12" s="475"/>
      <c r="S12" s="431"/>
      <c r="T12" s="431"/>
      <c r="U12" s="431"/>
      <c r="V12" s="431"/>
      <c r="W12" s="431"/>
      <c r="X12" s="431"/>
      <c r="Y12" s="431"/>
      <c r="Z12" s="431"/>
      <c r="AA12" s="431"/>
      <c r="AB12" s="431"/>
    </row>
    <row r="13" spans="1:29" s="432" customFormat="1" ht="20.100000000000001" customHeight="1" thickBot="1" x14ac:dyDescent="0.3">
      <c r="A13" s="464"/>
      <c r="B13" s="475"/>
      <c r="C13" s="818"/>
      <c r="D13" s="818"/>
      <c r="E13" s="818"/>
      <c r="F13" s="818"/>
      <c r="G13" s="521"/>
      <c r="H13" s="523"/>
      <c r="I13" s="475"/>
      <c r="J13" s="1583" t="s">
        <v>14</v>
      </c>
      <c r="K13" s="1744"/>
      <c r="L13" s="1744"/>
      <c r="M13" s="1745"/>
      <c r="N13" s="460"/>
      <c r="O13" s="542"/>
      <c r="P13" s="460"/>
      <c r="Q13" s="460"/>
      <c r="R13" s="475"/>
      <c r="S13" s="431"/>
      <c r="T13" s="431"/>
      <c r="U13" s="431"/>
      <c r="V13" s="431"/>
      <c r="W13" s="431"/>
      <c r="X13" s="431"/>
      <c r="Y13" s="431"/>
      <c r="Z13" s="431"/>
      <c r="AA13" s="431"/>
      <c r="AB13" s="431"/>
    </row>
    <row r="14" spans="1:29" s="432" customFormat="1" ht="19.5" customHeight="1" thickTop="1" thickBot="1" x14ac:dyDescent="0.3">
      <c r="A14" s="464"/>
      <c r="B14" s="1746" t="str">
        <f>T(Ergebnis!$D$12)</f>
        <v/>
      </c>
      <c r="C14" s="1747"/>
      <c r="D14" s="1747"/>
      <c r="E14" s="1747"/>
      <c r="F14" s="1748"/>
      <c r="G14" s="521"/>
      <c r="H14" s="531"/>
      <c r="I14" s="475"/>
      <c r="J14" s="1592" t="s">
        <v>36</v>
      </c>
      <c r="K14" s="1593"/>
      <c r="L14" s="1593"/>
      <c r="M14" s="1594"/>
      <c r="N14" s="460"/>
      <c r="O14" s="542"/>
      <c r="P14" s="460"/>
      <c r="Q14" s="460"/>
      <c r="R14" s="475"/>
      <c r="S14" s="431"/>
      <c r="T14" s="431"/>
      <c r="U14" s="431"/>
      <c r="V14" s="431"/>
      <c r="W14" s="431"/>
      <c r="X14" s="431"/>
      <c r="Y14" s="431"/>
      <c r="Z14" s="431"/>
      <c r="AA14" s="431"/>
      <c r="AB14" s="431"/>
      <c r="AC14" s="818"/>
    </row>
    <row r="15" spans="1:29" s="432" customFormat="1" ht="27" customHeight="1" thickTop="1" x14ac:dyDescent="0.2">
      <c r="A15" s="464"/>
      <c r="B15" s="1083" t="str">
        <f>T(Ergebnis!$D$13)</f>
        <v/>
      </c>
      <c r="C15" s="1084"/>
      <c r="D15" s="1084"/>
      <c r="E15" s="1084"/>
      <c r="F15" s="1085"/>
      <c r="G15" s="521"/>
      <c r="H15" s="531"/>
      <c r="I15" s="475"/>
      <c r="J15" s="504"/>
      <c r="K15" s="504"/>
      <c r="L15" s="504"/>
      <c r="M15" s="504"/>
      <c r="N15" s="431"/>
      <c r="O15" s="431"/>
      <c r="P15" s="460"/>
      <c r="Q15" s="460"/>
      <c r="R15" s="475"/>
      <c r="S15" s="431"/>
      <c r="T15" s="431"/>
      <c r="U15" s="431"/>
      <c r="V15" s="431"/>
      <c r="W15" s="431"/>
      <c r="X15" s="431"/>
      <c r="Y15" s="431"/>
      <c r="Z15" s="431"/>
      <c r="AA15" s="431"/>
      <c r="AB15" s="431"/>
      <c r="AC15" s="818"/>
    </row>
    <row r="16" spans="1:29" ht="27.75" customHeight="1" x14ac:dyDescent="0.2">
      <c r="A16" s="583"/>
      <c r="B16" s="1752" t="str">
        <f>T(Ergebnis!$D$14)</f>
        <v/>
      </c>
      <c r="C16" s="1753"/>
      <c r="D16" s="1753"/>
      <c r="E16" s="1753"/>
      <c r="F16" s="1754"/>
      <c r="G16" s="1086"/>
      <c r="H16" s="521"/>
      <c r="I16" s="450"/>
      <c r="J16" s="1912" t="s">
        <v>285</v>
      </c>
      <c r="K16" s="1913"/>
      <c r="L16" s="1913"/>
      <c r="M16" s="1914"/>
      <c r="N16" s="830"/>
      <c r="O16" s="583"/>
      <c r="AC16" s="818"/>
    </row>
    <row r="17" spans="1:29" ht="11.25" customHeight="1" x14ac:dyDescent="0.2">
      <c r="A17" s="583"/>
      <c r="B17" s="818"/>
      <c r="C17" s="818"/>
      <c r="D17" s="818"/>
      <c r="E17" s="818"/>
      <c r="F17" s="818"/>
      <c r="G17" s="1086"/>
      <c r="H17" s="1087"/>
      <c r="I17" s="1088"/>
      <c r="J17" s="1915"/>
      <c r="K17" s="1916"/>
      <c r="L17" s="1916"/>
      <c r="M17" s="1917"/>
      <c r="N17" s="830"/>
      <c r="O17" s="1071"/>
      <c r="AC17" s="818"/>
    </row>
    <row r="18" spans="1:29" ht="18.75" customHeight="1" x14ac:dyDescent="0.2">
      <c r="A18" s="583"/>
      <c r="B18" s="350" t="str">
        <f>IF(Ergebnis!G$16=0,"",IF(AND(Ergebnis!$G$16&gt;10,Ergebnis!$G$16&lt;17),"Tabelle für Einzelunternehmen und Personengesellschaften nutzen!",""))</f>
        <v/>
      </c>
      <c r="C18" s="818"/>
      <c r="D18" s="818"/>
      <c r="E18" s="818"/>
      <c r="F18" s="818"/>
      <c r="G18" s="818"/>
      <c r="H18" s="818"/>
      <c r="I18" s="818"/>
      <c r="J18" s="828"/>
      <c r="K18" s="828"/>
      <c r="L18" s="828"/>
      <c r="M18" s="828"/>
      <c r="N18" s="818"/>
      <c r="O18" s="1071"/>
      <c r="AC18" s="818"/>
    </row>
    <row r="19" spans="1:29" ht="20.100000000000001" customHeight="1" x14ac:dyDescent="0.3">
      <c r="A19" s="818"/>
      <c r="B19" s="1876" t="s">
        <v>177</v>
      </c>
      <c r="C19" s="1877"/>
      <c r="D19" s="1878"/>
      <c r="E19" s="1089"/>
      <c r="F19" s="818"/>
      <c r="G19" s="818"/>
      <c r="H19" s="818"/>
      <c r="I19" s="818"/>
      <c r="J19" s="818"/>
      <c r="K19" s="818"/>
      <c r="L19" s="818"/>
      <c r="M19" s="818"/>
      <c r="N19" s="818"/>
      <c r="O19" s="1090"/>
      <c r="AC19" s="818"/>
    </row>
    <row r="20" spans="1:29" ht="20.100000000000001" customHeight="1" thickBot="1" x14ac:dyDescent="0.35">
      <c r="A20" s="675"/>
      <c r="B20" s="835"/>
      <c r="C20" s="1091"/>
      <c r="D20" s="1940" t="s">
        <v>292</v>
      </c>
      <c r="E20" s="1941"/>
      <c r="F20" s="1942"/>
      <c r="G20" s="1942"/>
      <c r="H20" s="1942"/>
      <c r="I20" s="1942"/>
      <c r="J20" s="1942"/>
      <c r="K20" s="1942"/>
      <c r="L20" s="1942"/>
      <c r="M20" s="1943"/>
      <c r="N20" s="1071"/>
      <c r="O20" s="583"/>
      <c r="AC20" s="818"/>
    </row>
    <row r="21" spans="1:29" ht="9.9499999999999993" customHeight="1" thickBot="1" x14ac:dyDescent="0.4">
      <c r="A21" s="818"/>
      <c r="B21" s="1092"/>
      <c r="C21" s="1093"/>
      <c r="D21" s="1093"/>
      <c r="E21" s="1093"/>
      <c r="F21" s="1944"/>
      <c r="G21" s="1944"/>
      <c r="H21" s="1944"/>
      <c r="I21" s="1944"/>
      <c r="J21" s="1944"/>
      <c r="K21" s="1944"/>
      <c r="L21" s="1944"/>
      <c r="M21" s="1944"/>
      <c r="N21" s="583"/>
      <c r="O21" s="583"/>
      <c r="AC21" s="818"/>
    </row>
    <row r="22" spans="1:29" ht="30" customHeight="1" thickBot="1" x14ac:dyDescent="0.25">
      <c r="A22" s="583"/>
      <c r="B22" s="842" t="s">
        <v>130</v>
      </c>
      <c r="C22" s="1094"/>
      <c r="D22" s="844" t="s">
        <v>131</v>
      </c>
      <c r="E22" s="1884" t="s">
        <v>281</v>
      </c>
      <c r="F22" s="1885"/>
      <c r="G22" s="845" t="s">
        <v>16</v>
      </c>
      <c r="H22" s="845" t="s">
        <v>63</v>
      </c>
      <c r="I22" s="845" t="s">
        <v>64</v>
      </c>
      <c r="J22" s="845" t="s">
        <v>65</v>
      </c>
      <c r="K22" s="845" t="s">
        <v>66</v>
      </c>
      <c r="L22" s="845" t="s">
        <v>162</v>
      </c>
      <c r="M22" s="846" t="s">
        <v>134</v>
      </c>
      <c r="N22" s="1095"/>
      <c r="O22" s="583"/>
      <c r="AC22" s="818"/>
    </row>
    <row r="23" spans="1:29" ht="32.25" customHeight="1" x14ac:dyDescent="0.2">
      <c r="A23" s="583"/>
      <c r="B23" s="857">
        <v>1</v>
      </c>
      <c r="C23" s="851"/>
      <c r="D23" s="970" t="s">
        <v>318</v>
      </c>
      <c r="E23" s="1096" t="s">
        <v>334</v>
      </c>
      <c r="F23" s="972" t="s">
        <v>335</v>
      </c>
      <c r="G23" s="851" t="s">
        <v>136</v>
      </c>
      <c r="H23" s="973"/>
      <c r="I23" s="974"/>
      <c r="J23" s="854"/>
      <c r="K23" s="855"/>
      <c r="L23" s="975"/>
      <c r="M23" s="976"/>
      <c r="N23" s="1095"/>
      <c r="O23" s="583"/>
      <c r="AC23" s="818"/>
    </row>
    <row r="24" spans="1:29" ht="54" customHeight="1" x14ac:dyDescent="0.2">
      <c r="A24" s="583"/>
      <c r="B24" s="857">
        <v>2</v>
      </c>
      <c r="C24" s="977"/>
      <c r="D24" s="867" t="s">
        <v>323</v>
      </c>
      <c r="E24" s="1017" t="s">
        <v>327</v>
      </c>
      <c r="F24" s="873" t="s">
        <v>329</v>
      </c>
      <c r="G24" s="979" t="s">
        <v>136</v>
      </c>
      <c r="H24" s="980"/>
      <c r="I24" s="981"/>
      <c r="J24" s="982"/>
      <c r="K24" s="983"/>
      <c r="L24" s="984"/>
      <c r="M24" s="856"/>
      <c r="N24" s="1095"/>
      <c r="O24" s="583"/>
      <c r="P24" s="675"/>
      <c r="Q24" s="675"/>
      <c r="R24" s="675"/>
      <c r="S24" s="675"/>
      <c r="T24" s="675"/>
      <c r="AC24" s="818"/>
    </row>
    <row r="25" spans="1:29" ht="25.5" customHeight="1" x14ac:dyDescent="0.2">
      <c r="A25" s="583"/>
      <c r="B25" s="986">
        <v>3</v>
      </c>
      <c r="C25" s="987"/>
      <c r="D25" s="988" t="s">
        <v>317</v>
      </c>
      <c r="E25" s="1097" t="s">
        <v>321</v>
      </c>
      <c r="F25" s="990">
        <v>2</v>
      </c>
      <c r="G25" s="991" t="s">
        <v>136</v>
      </c>
      <c r="H25" s="992"/>
      <c r="I25" s="993"/>
      <c r="J25" s="889"/>
      <c r="K25" s="890"/>
      <c r="L25" s="994"/>
      <c r="M25" s="995"/>
      <c r="N25" s="1095"/>
      <c r="O25" s="583"/>
      <c r="P25" s="1937"/>
      <c r="Q25" s="1938"/>
      <c r="R25" s="1938"/>
      <c r="S25" s="1938"/>
      <c r="T25" s="1939"/>
      <c r="U25" s="830"/>
    </row>
    <row r="26" spans="1:29" ht="28.5" customHeight="1" thickBot="1" x14ac:dyDescent="0.25">
      <c r="A26" s="583"/>
      <c r="B26" s="857">
        <v>4</v>
      </c>
      <c r="C26" s="998"/>
      <c r="D26" s="999" t="s">
        <v>233</v>
      </c>
      <c r="E26" s="1013" t="s">
        <v>322</v>
      </c>
      <c r="F26" s="1001">
        <v>2</v>
      </c>
      <c r="G26" s="979" t="s">
        <v>136</v>
      </c>
      <c r="H26" s="980"/>
      <c r="I26" s="981"/>
      <c r="J26" s="1002"/>
      <c r="K26" s="1003"/>
      <c r="L26" s="1004"/>
      <c r="M26" s="856"/>
      <c r="N26" s="1095"/>
      <c r="O26" s="583"/>
      <c r="P26" s="828"/>
      <c r="Q26" s="828"/>
      <c r="R26" s="828"/>
      <c r="S26" s="828"/>
      <c r="T26" s="828"/>
    </row>
    <row r="27" spans="1:29" ht="30" customHeight="1" thickBot="1" x14ac:dyDescent="0.25">
      <c r="A27" s="583"/>
      <c r="B27" s="986">
        <v>5</v>
      </c>
      <c r="C27" s="987" t="s">
        <v>138</v>
      </c>
      <c r="D27" s="1005" t="s">
        <v>320</v>
      </c>
      <c r="E27" s="1927" t="s">
        <v>333</v>
      </c>
      <c r="F27" s="1928"/>
      <c r="G27" s="1006" t="s">
        <v>136</v>
      </c>
      <c r="H27" s="1007"/>
      <c r="I27" s="1098"/>
      <c r="J27" s="1009">
        <f>J23+J24+J25-J26</f>
        <v>0</v>
      </c>
      <c r="K27" s="1009">
        <f>K23+K24+K25-K26</f>
        <v>0</v>
      </c>
      <c r="L27" s="1010">
        <f>L23+L24+L25-L26</f>
        <v>0</v>
      </c>
      <c r="M27" s="1383"/>
      <c r="N27" s="1095"/>
      <c r="O27" s="583"/>
      <c r="P27" s="828"/>
      <c r="Q27" s="828"/>
      <c r="R27" s="828"/>
      <c r="S27" s="828"/>
      <c r="T27" s="828"/>
    </row>
    <row r="28" spans="1:29" ht="30" customHeight="1" x14ac:dyDescent="0.2">
      <c r="A28" s="583"/>
      <c r="B28" s="857">
        <v>6</v>
      </c>
      <c r="C28" s="1011"/>
      <c r="D28" s="1012" t="s">
        <v>324</v>
      </c>
      <c r="E28" s="1013" t="s">
        <v>334</v>
      </c>
      <c r="F28" s="873" t="s">
        <v>336</v>
      </c>
      <c r="G28" s="1014" t="s">
        <v>136</v>
      </c>
      <c r="H28" s="1015"/>
      <c r="I28" s="1016"/>
      <c r="J28" s="854"/>
      <c r="K28" s="855"/>
      <c r="L28" s="975"/>
      <c r="M28" s="856"/>
      <c r="N28" s="1095"/>
      <c r="O28" s="583"/>
      <c r="P28" s="828"/>
      <c r="Q28" s="828"/>
      <c r="R28" s="828"/>
      <c r="S28" s="828"/>
      <c r="T28" s="828"/>
    </row>
    <row r="29" spans="1:29" ht="54" customHeight="1" x14ac:dyDescent="0.2">
      <c r="A29" s="583"/>
      <c r="B29" s="857">
        <v>7</v>
      </c>
      <c r="C29" s="977"/>
      <c r="D29" s="867" t="s">
        <v>326</v>
      </c>
      <c r="E29" s="1017" t="s">
        <v>327</v>
      </c>
      <c r="F29" s="873" t="s">
        <v>328</v>
      </c>
      <c r="G29" s="1014" t="s">
        <v>136</v>
      </c>
      <c r="H29" s="1015"/>
      <c r="I29" s="1016"/>
      <c r="J29" s="864"/>
      <c r="K29" s="865"/>
      <c r="L29" s="1018"/>
      <c r="M29" s="856"/>
      <c r="N29" s="1095"/>
      <c r="O29" s="583"/>
      <c r="P29" s="828"/>
      <c r="Q29" s="828"/>
      <c r="R29" s="828"/>
      <c r="S29" s="828"/>
      <c r="T29" s="828"/>
    </row>
    <row r="30" spans="1:29" ht="30" customHeight="1" x14ac:dyDescent="0.2">
      <c r="A30" s="583"/>
      <c r="B30" s="986">
        <v>8</v>
      </c>
      <c r="C30" s="1019"/>
      <c r="D30" s="988" t="s">
        <v>330</v>
      </c>
      <c r="E30" s="1020" t="s">
        <v>321</v>
      </c>
      <c r="F30" s="1021">
        <v>3</v>
      </c>
      <c r="G30" s="991" t="s">
        <v>136</v>
      </c>
      <c r="H30" s="1022"/>
      <c r="I30" s="1023"/>
      <c r="J30" s="1024"/>
      <c r="K30" s="1025"/>
      <c r="L30" s="1026"/>
      <c r="M30" s="995"/>
      <c r="N30" s="1095"/>
      <c r="O30" s="583"/>
      <c r="P30" s="828"/>
      <c r="Q30" s="828"/>
      <c r="R30" s="828"/>
      <c r="S30" s="828"/>
      <c r="T30" s="828"/>
    </row>
    <row r="31" spans="1:29" ht="26.25" customHeight="1" thickBot="1" x14ac:dyDescent="0.25">
      <c r="A31" s="583"/>
      <c r="B31" s="857">
        <v>9</v>
      </c>
      <c r="C31" s="977"/>
      <c r="D31" s="1027" t="s">
        <v>331</v>
      </c>
      <c r="E31" s="1013" t="s">
        <v>322</v>
      </c>
      <c r="F31" s="1001">
        <v>3</v>
      </c>
      <c r="G31" s="979" t="s">
        <v>136</v>
      </c>
      <c r="H31" s="1015"/>
      <c r="I31" s="1016"/>
      <c r="J31" s="875"/>
      <c r="K31" s="876"/>
      <c r="L31" s="1028"/>
      <c r="M31" s="856"/>
      <c r="N31" s="1095"/>
      <c r="O31" s="583"/>
      <c r="P31" s="828"/>
      <c r="Q31" s="828"/>
      <c r="R31" s="828"/>
      <c r="S31" s="828"/>
      <c r="T31" s="828"/>
    </row>
    <row r="32" spans="1:29" ht="29.25" customHeight="1" thickBot="1" x14ac:dyDescent="0.25">
      <c r="A32" s="583"/>
      <c r="B32" s="857">
        <v>10</v>
      </c>
      <c r="C32" s="1029" t="s">
        <v>43</v>
      </c>
      <c r="D32" s="1005" t="s">
        <v>332</v>
      </c>
      <c r="E32" s="1927" t="s">
        <v>333</v>
      </c>
      <c r="F32" s="1928"/>
      <c r="G32" s="1030" t="s">
        <v>136</v>
      </c>
      <c r="H32" s="1031"/>
      <c r="I32" s="1032"/>
      <c r="J32" s="1009">
        <f>J28+J29+J30-J31</f>
        <v>0</v>
      </c>
      <c r="K32" s="1009">
        <f>K28+K29+K30-K31</f>
        <v>0</v>
      </c>
      <c r="L32" s="1009">
        <f>L28+L29+L30-L31</f>
        <v>0</v>
      </c>
      <c r="M32" s="1374"/>
      <c r="N32" s="1095"/>
      <c r="O32" s="583"/>
      <c r="P32" s="828"/>
      <c r="Q32" s="828"/>
      <c r="R32" s="828"/>
      <c r="S32" s="828"/>
      <c r="T32" s="828"/>
    </row>
    <row r="33" spans="1:24" ht="23.25" customHeight="1" x14ac:dyDescent="0.2">
      <c r="A33" s="583"/>
      <c r="B33" s="857">
        <v>11</v>
      </c>
      <c r="C33" s="1011" t="s">
        <v>43</v>
      </c>
      <c r="D33" s="1033" t="s">
        <v>149</v>
      </c>
      <c r="E33" s="1099">
        <v>2908</v>
      </c>
      <c r="F33" s="1001">
        <v>5</v>
      </c>
      <c r="G33" s="1011" t="s">
        <v>136</v>
      </c>
      <c r="H33" s="1015"/>
      <c r="I33" s="1016"/>
      <c r="J33" s="854"/>
      <c r="K33" s="855"/>
      <c r="L33" s="975"/>
      <c r="M33" s="856"/>
      <c r="N33" s="1095"/>
      <c r="O33" s="583"/>
    </row>
    <row r="34" spans="1:24" ht="24" customHeight="1" x14ac:dyDescent="0.2">
      <c r="A34" s="583"/>
      <c r="B34" s="857">
        <v>12</v>
      </c>
      <c r="C34" s="1011" t="s">
        <v>138</v>
      </c>
      <c r="D34" s="1033" t="s">
        <v>150</v>
      </c>
      <c r="E34" s="1099">
        <v>2912</v>
      </c>
      <c r="F34" s="1001">
        <v>5</v>
      </c>
      <c r="G34" s="1011" t="s">
        <v>136</v>
      </c>
      <c r="H34" s="1015"/>
      <c r="I34" s="1016"/>
      <c r="J34" s="864"/>
      <c r="K34" s="865"/>
      <c r="L34" s="1018"/>
      <c r="M34" s="856"/>
      <c r="N34" s="1095"/>
      <c r="O34" s="583"/>
    </row>
    <row r="35" spans="1:24" ht="18" customHeight="1" x14ac:dyDescent="0.2">
      <c r="A35" s="583"/>
      <c r="B35" s="857">
        <v>13</v>
      </c>
      <c r="C35" s="1011" t="s">
        <v>138</v>
      </c>
      <c r="D35" s="1033" t="s">
        <v>165</v>
      </c>
      <c r="E35" s="1099">
        <v>2913</v>
      </c>
      <c r="F35" s="1001">
        <v>5</v>
      </c>
      <c r="G35" s="1011" t="s">
        <v>136</v>
      </c>
      <c r="H35" s="1015"/>
      <c r="I35" s="1016"/>
      <c r="J35" s="864"/>
      <c r="K35" s="865"/>
      <c r="L35" s="1018"/>
      <c r="M35" s="856"/>
      <c r="N35" s="1095"/>
      <c r="O35" s="583"/>
    </row>
    <row r="36" spans="1:24" ht="29.25" customHeight="1" thickBot="1" x14ac:dyDescent="0.25">
      <c r="A36" s="583"/>
      <c r="B36" s="857">
        <v>14</v>
      </c>
      <c r="C36" s="1011" t="s">
        <v>43</v>
      </c>
      <c r="D36" s="1033" t="s">
        <v>166</v>
      </c>
      <c r="E36" s="1099">
        <v>2906</v>
      </c>
      <c r="F36" s="1001">
        <v>5</v>
      </c>
      <c r="G36" s="1011" t="s">
        <v>136</v>
      </c>
      <c r="H36" s="1015"/>
      <c r="I36" s="1016"/>
      <c r="J36" s="875"/>
      <c r="K36" s="876"/>
      <c r="L36" s="1028"/>
      <c r="M36" s="856"/>
      <c r="N36" s="1095"/>
      <c r="O36" s="583"/>
    </row>
    <row r="37" spans="1:24" ht="19.5" customHeight="1" thickBot="1" x14ac:dyDescent="0.25">
      <c r="A37" s="583"/>
      <c r="B37" s="857">
        <v>16</v>
      </c>
      <c r="C37" s="881" t="s">
        <v>43</v>
      </c>
      <c r="D37" s="1033" t="s">
        <v>167</v>
      </c>
      <c r="E37" s="1100">
        <v>2497</v>
      </c>
      <c r="F37" s="1001">
        <v>5</v>
      </c>
      <c r="G37" s="1011" t="s">
        <v>136</v>
      </c>
      <c r="H37" s="1015"/>
      <c r="I37" s="1016"/>
      <c r="J37" s="1009" t="str">
        <f>IF(Ergebnis!$G$16&lt;17,"",'1KZ'!J22)</f>
        <v/>
      </c>
      <c r="K37" s="1009" t="str">
        <f>IF(Ergebnis!$G$16&lt;17,"",'1KZ'!K22)</f>
        <v/>
      </c>
      <c r="L37" s="1009" t="str">
        <f>IF(Ergebnis!$G$16&lt;17,"",'1KZ'!L22)</f>
        <v/>
      </c>
      <c r="M37" s="856"/>
      <c r="N37" s="882"/>
      <c r="O37" s="883"/>
    </row>
    <row r="38" spans="1:24" ht="19.5" customHeight="1" thickBot="1" x14ac:dyDescent="0.25">
      <c r="A38" s="583"/>
      <c r="B38" s="857">
        <v>17</v>
      </c>
      <c r="C38" s="881" t="s">
        <v>138</v>
      </c>
      <c r="D38" s="1033" t="s">
        <v>168</v>
      </c>
      <c r="E38" s="1100">
        <v>2896</v>
      </c>
      <c r="F38" s="1001">
        <v>5</v>
      </c>
      <c r="G38" s="1011" t="s">
        <v>136</v>
      </c>
      <c r="H38" s="1015"/>
      <c r="I38" s="1016"/>
      <c r="J38" s="1009" t="str">
        <f>IF(Ergebnis!$G$16&lt;17,"",'1KZ'!J23)</f>
        <v/>
      </c>
      <c r="K38" s="1009" t="str">
        <f>IF(Ergebnis!$G$16&lt;17,"",'1KZ'!K23)</f>
        <v/>
      </c>
      <c r="L38" s="1009" t="str">
        <f>IF(Ergebnis!$G$16&lt;17,"",'1KZ'!L23)</f>
        <v/>
      </c>
      <c r="M38" s="856"/>
      <c r="N38" s="882"/>
      <c r="O38" s="883"/>
    </row>
    <row r="39" spans="1:24" ht="26.25" customHeight="1" thickBot="1" x14ac:dyDescent="0.25">
      <c r="A39" s="583"/>
      <c r="B39" s="857">
        <v>18</v>
      </c>
      <c r="C39" s="881" t="s">
        <v>138</v>
      </c>
      <c r="D39" s="1033" t="s">
        <v>169</v>
      </c>
      <c r="E39" s="1100">
        <v>2803</v>
      </c>
      <c r="F39" s="1001">
        <v>5</v>
      </c>
      <c r="G39" s="1011" t="s">
        <v>136</v>
      </c>
      <c r="H39" s="1015"/>
      <c r="I39" s="1016"/>
      <c r="J39" s="1009" t="str">
        <f>IF(Ergebnis!$G$16&lt;17,"",'1KZ'!J31)</f>
        <v/>
      </c>
      <c r="K39" s="1009" t="str">
        <f>IF(Ergebnis!$G$16&lt;17,"",'1KZ'!K31)</f>
        <v/>
      </c>
      <c r="L39" s="1009" t="str">
        <f>IF(Ergebnis!$G$16&lt;17,"",'1KZ'!L31)</f>
        <v/>
      </c>
      <c r="M39" s="856"/>
      <c r="N39" s="882"/>
      <c r="O39" s="883"/>
    </row>
    <row r="40" spans="1:24" ht="18.75" customHeight="1" thickBot="1" x14ac:dyDescent="0.25">
      <c r="A40" s="583"/>
      <c r="B40" s="857">
        <v>19</v>
      </c>
      <c r="C40" s="881" t="s">
        <v>138</v>
      </c>
      <c r="D40" s="1033" t="s">
        <v>147</v>
      </c>
      <c r="E40" s="1100">
        <v>2804</v>
      </c>
      <c r="F40" s="1001">
        <v>5</v>
      </c>
      <c r="G40" s="1011" t="s">
        <v>136</v>
      </c>
      <c r="H40" s="1015"/>
      <c r="I40" s="1016"/>
      <c r="J40" s="1009" t="str">
        <f>IF(Ergebnis!$G$16&lt;17,"",'1KZ'!J32)</f>
        <v/>
      </c>
      <c r="K40" s="1009" t="str">
        <f>IF(Ergebnis!$G$16&lt;17,"",'1KZ'!K32)</f>
        <v/>
      </c>
      <c r="L40" s="1009" t="str">
        <f>IF(Ergebnis!$G$16&lt;17,"",'1KZ'!L32)</f>
        <v/>
      </c>
      <c r="M40" s="856"/>
      <c r="N40" s="882"/>
      <c r="O40" s="883"/>
    </row>
    <row r="41" spans="1:24" ht="30.75" customHeight="1" x14ac:dyDescent="0.2">
      <c r="A41" s="583"/>
      <c r="B41" s="857">
        <v>20</v>
      </c>
      <c r="C41" s="888" t="s">
        <v>138</v>
      </c>
      <c r="D41" s="1035" t="s">
        <v>170</v>
      </c>
      <c r="E41" s="1101">
        <v>2805</v>
      </c>
      <c r="F41" s="1001">
        <v>5</v>
      </c>
      <c r="G41" s="888" t="s">
        <v>136</v>
      </c>
      <c r="H41" s="1015"/>
      <c r="I41" s="1016"/>
      <c r="J41" s="1009" t="str">
        <f>IF(Ergebnis!$G$16&lt;17,"",'1KZ'!J33)</f>
        <v/>
      </c>
      <c r="K41" s="1009" t="str">
        <f>IF(Ergebnis!$G$16&lt;17,"",'1KZ'!K33)</f>
        <v/>
      </c>
      <c r="L41" s="1009" t="str">
        <f>IF(Ergebnis!$G$16&lt;17,"",'1KZ'!L33)</f>
        <v/>
      </c>
      <c r="M41" s="856"/>
      <c r="N41" s="894"/>
      <c r="O41" s="895"/>
    </row>
    <row r="42" spans="1:24" ht="32.25" customHeight="1" x14ac:dyDescent="0.2">
      <c r="A42" s="583"/>
      <c r="B42" s="857">
        <v>21</v>
      </c>
      <c r="C42" s="1011" t="s">
        <v>138</v>
      </c>
      <c r="D42" s="1033" t="s">
        <v>171</v>
      </c>
      <c r="E42" s="1102">
        <v>2910</v>
      </c>
      <c r="F42" s="1001">
        <v>5</v>
      </c>
      <c r="G42" s="1011" t="s">
        <v>136</v>
      </c>
      <c r="H42" s="1015"/>
      <c r="I42" s="1016"/>
      <c r="J42" s="1009" t="str">
        <f>IF(Ergebnis!$G$16&lt;17,"",'1KZ'!J34)</f>
        <v/>
      </c>
      <c r="K42" s="1009" t="str">
        <f>IF(Ergebnis!$G$16&lt;17,"",'1KZ'!K34)</f>
        <v/>
      </c>
      <c r="L42" s="1009" t="str">
        <f>IF(Ergebnis!$G$16&lt;17,"",'1KZ'!L34)</f>
        <v/>
      </c>
      <c r="M42" s="856"/>
      <c r="N42" s="1095"/>
      <c r="O42" s="583"/>
    </row>
    <row r="43" spans="1:24" ht="56.25" customHeight="1" x14ac:dyDescent="0.2">
      <c r="A43" s="583"/>
      <c r="B43" s="857">
        <v>22</v>
      </c>
      <c r="C43" s="1011" t="s">
        <v>43</v>
      </c>
      <c r="D43" s="1012" t="s">
        <v>405</v>
      </c>
      <c r="E43" s="1102" t="s">
        <v>173</v>
      </c>
      <c r="F43" s="1001" t="s">
        <v>142</v>
      </c>
      <c r="G43" s="1011" t="s">
        <v>136</v>
      </c>
      <c r="H43" s="1015"/>
      <c r="I43" s="1016"/>
      <c r="J43" s="1009" t="str">
        <f>IF(Ergebnis!$G$16&lt;17,"",'1KZ'!J25)</f>
        <v/>
      </c>
      <c r="K43" s="1009" t="str">
        <f>IF(Ergebnis!$G$16&lt;17,"",'1KZ'!K25)</f>
        <v/>
      </c>
      <c r="L43" s="1009" t="str">
        <f>IF(Ergebnis!$G$16&lt;17,"",'1KZ'!L25)</f>
        <v/>
      </c>
      <c r="M43" s="856"/>
      <c r="N43" s="1095"/>
      <c r="O43" s="583"/>
    </row>
    <row r="44" spans="1:24" ht="23.25" customHeight="1" x14ac:dyDescent="0.2">
      <c r="A44" s="583"/>
      <c r="B44" s="857">
        <v>23</v>
      </c>
      <c r="C44" s="1011" t="s">
        <v>138</v>
      </c>
      <c r="D44" s="1012" t="s">
        <v>466</v>
      </c>
      <c r="E44" s="1102"/>
      <c r="F44" s="1038"/>
      <c r="G44" s="1011" t="s">
        <v>136</v>
      </c>
      <c r="H44" s="1103"/>
      <c r="I44" s="1104"/>
      <c r="J44" s="1009" t="str">
        <f>IF(Ergebnis!$G$16&lt;17,"",'1KZ'!J26)</f>
        <v/>
      </c>
      <c r="K44" s="1009" t="str">
        <f>IF(Ergebnis!$G$16&lt;17,"",'1KZ'!K26)</f>
        <v/>
      </c>
      <c r="L44" s="1009" t="str">
        <f>IF(Ergebnis!$G$16&lt;17,"",'1KZ'!L26)</f>
        <v/>
      </c>
      <c r="M44" s="856"/>
      <c r="N44" s="1095"/>
      <c r="O44" s="583"/>
    </row>
    <row r="45" spans="1:24" ht="48" customHeight="1" thickBot="1" x14ac:dyDescent="0.25">
      <c r="A45" s="583"/>
      <c r="B45" s="857">
        <v>24</v>
      </c>
      <c r="C45" s="1011" t="s">
        <v>138</v>
      </c>
      <c r="D45" s="1033" t="s">
        <v>174</v>
      </c>
      <c r="E45" s="1102"/>
      <c r="F45" s="1038" t="s">
        <v>146</v>
      </c>
      <c r="G45" s="1011" t="s">
        <v>136</v>
      </c>
      <c r="H45" s="1103"/>
      <c r="I45" s="1104"/>
      <c r="J45" s="1009" t="str">
        <f>IF(Ergebnis!$G$16&lt;17,"",'1KZ'!J30)</f>
        <v/>
      </c>
      <c r="K45" s="1009" t="str">
        <f>IF(Ergebnis!$G$16&lt;17,"",'1KZ'!K30)</f>
        <v/>
      </c>
      <c r="L45" s="1009" t="str">
        <f>IF(Ergebnis!$G$16&lt;17,"",'1KZ'!L30)</f>
        <v/>
      </c>
      <c r="M45" s="856"/>
      <c r="N45" s="1095"/>
      <c r="O45" s="583"/>
    </row>
    <row r="46" spans="1:24" ht="22.5" customHeight="1" x14ac:dyDescent="0.2">
      <c r="A46" s="583"/>
      <c r="B46" s="857">
        <v>25</v>
      </c>
      <c r="C46" s="1011" t="s">
        <v>138</v>
      </c>
      <c r="D46" s="896" t="s">
        <v>373</v>
      </c>
      <c r="E46" s="1105"/>
      <c r="F46" s="1038" t="s">
        <v>146</v>
      </c>
      <c r="G46" s="1011" t="s">
        <v>136</v>
      </c>
      <c r="H46" s="1103"/>
      <c r="I46" s="1104"/>
      <c r="J46" s="854"/>
      <c r="K46" s="855"/>
      <c r="L46" s="975"/>
      <c r="M46" s="856"/>
      <c r="N46" s="1095"/>
      <c r="O46" s="583"/>
    </row>
    <row r="47" spans="1:24" ht="24" customHeight="1" thickBot="1" x14ac:dyDescent="0.25">
      <c r="A47" s="583"/>
      <c r="B47" s="857">
        <v>26</v>
      </c>
      <c r="C47" s="881" t="s">
        <v>43</v>
      </c>
      <c r="D47" s="896" t="s">
        <v>373</v>
      </c>
      <c r="E47" s="1106"/>
      <c r="F47" s="1042" t="s">
        <v>146</v>
      </c>
      <c r="G47" s="907" t="s">
        <v>136</v>
      </c>
      <c r="H47" s="1107"/>
      <c r="I47" s="1108"/>
      <c r="J47" s="864"/>
      <c r="K47" s="865"/>
      <c r="L47" s="1018"/>
      <c r="M47" s="856"/>
      <c r="N47" s="1095"/>
      <c r="O47" s="583"/>
    </row>
    <row r="48" spans="1:24" ht="31.5" customHeight="1" thickBot="1" x14ac:dyDescent="0.25">
      <c r="A48" s="583"/>
      <c r="B48" s="1044">
        <v>27</v>
      </c>
      <c r="C48" s="1045" t="s">
        <v>152</v>
      </c>
      <c r="D48" s="1109" t="s">
        <v>178</v>
      </c>
      <c r="E48" s="1110"/>
      <c r="F48" s="1111"/>
      <c r="G48" s="1112" t="s">
        <v>136</v>
      </c>
      <c r="H48" s="1113" t="e">
        <f>H23-H24+H25-H26-H33+H34+H35-H36-#REF!+#REF!-H37+H38+H39+H40+H41+H42-H43+H44+H45+H46-H47</f>
        <v>#REF!</v>
      </c>
      <c r="I48" s="1114" t="e">
        <f>I23-I24+I25-I26-I33+I34+I35-I36-#REF!+#REF!-I37+I38+I39+I40+I41+I42-I43+I44+I45+I46-I47</f>
        <v>#REF!</v>
      </c>
      <c r="J48" s="1053" t="str">
        <f>IF(Ergebnis!$G$16&lt;17,"",J27-J32-J33+J34+J35-J36-J37+J38+J39+J40+J41+J42-J43+J44+J45+J46-J47)</f>
        <v/>
      </c>
      <c r="K48" s="1053" t="str">
        <f>IF(Ergebnis!$G$16&lt;17,"",K27-K32-K33+K34+K35-K36-K37+K38+K39+K40+K41+K42-K43+K44+K45+K46-K47)</f>
        <v/>
      </c>
      <c r="L48" s="1053" t="str">
        <f>IF(Ergebnis!$G$16&lt;17,"",L27-L32-L33+L34+L35-L36-L37+L38+L39+L40+L41+L42-L43+L44+L45+L46-L47)</f>
        <v/>
      </c>
      <c r="M48" s="1420"/>
      <c r="N48" s="1095"/>
      <c r="O48" s="583"/>
      <c r="X48" s="830"/>
    </row>
    <row r="49" spans="1:28" ht="18" customHeight="1" thickBot="1" x14ac:dyDescent="0.25">
      <c r="A49" s="583"/>
      <c r="B49" s="986">
        <v>28</v>
      </c>
      <c r="C49" s="1115" t="s">
        <v>156</v>
      </c>
      <c r="D49" s="1116" t="s">
        <v>470</v>
      </c>
      <c r="E49" s="1117"/>
      <c r="F49" s="1118"/>
      <c r="G49" s="1058" t="s">
        <v>157</v>
      </c>
      <c r="H49" s="1119"/>
      <c r="I49" s="1120"/>
      <c r="J49" s="1121">
        <f>AK_EU_PG_JUR__Lohnans!K85</f>
        <v>0</v>
      </c>
      <c r="K49" s="1121">
        <f>AK_EU_PG_JUR__Lohnans!M85</f>
        <v>0</v>
      </c>
      <c r="L49" s="1121">
        <f>AK_EU_PG_JUR__Lohnans!O85</f>
        <v>0</v>
      </c>
      <c r="M49" s="1384"/>
      <c r="N49" s="1122"/>
      <c r="O49" s="583"/>
    </row>
    <row r="50" spans="1:28" s="1128" customFormat="1" ht="36" customHeight="1" thickBot="1" x14ac:dyDescent="0.25">
      <c r="A50" s="985"/>
      <c r="B50" s="1062">
        <v>29</v>
      </c>
      <c r="C50" s="1063" t="s">
        <v>152</v>
      </c>
      <c r="D50" s="1064" t="s">
        <v>411</v>
      </c>
      <c r="E50" s="1123"/>
      <c r="F50" s="700"/>
      <c r="G50" s="1063" t="s">
        <v>412</v>
      </c>
      <c r="H50" s="1124" t="str">
        <f>IF(H49=0,"",H48/H49)</f>
        <v/>
      </c>
      <c r="I50" s="1125" t="str">
        <f>IF(I49=0,"",I48/I49)</f>
        <v/>
      </c>
      <c r="J50" s="1068" t="str">
        <f>IF(J49=0,"",J48/J49)</f>
        <v/>
      </c>
      <c r="K50" s="1069" t="str">
        <f>IF(K49=0,"",K48/K49)</f>
        <v/>
      </c>
      <c r="L50" s="1069" t="str">
        <f>IF(L49=0,"",L48/L49)</f>
        <v/>
      </c>
      <c r="M50" s="1070" t="str">
        <f>IF(OR(ISBLANK(L23),J49+K49+L49=0),"",AVERAGE(J49:L49))</f>
        <v/>
      </c>
      <c r="N50" s="1126"/>
      <c r="O50" s="1127"/>
      <c r="P50" s="997"/>
      <c r="Q50" s="997"/>
      <c r="R50" s="997"/>
      <c r="S50" s="997"/>
      <c r="T50" s="997"/>
      <c r="U50" s="997"/>
      <c r="V50" s="997"/>
      <c r="W50" s="997"/>
      <c r="X50" s="997"/>
      <c r="Y50" s="997"/>
      <c r="Z50" s="997"/>
      <c r="AA50" s="997"/>
      <c r="AB50" s="997"/>
    </row>
    <row r="51" spans="1:28" s="1128" customFormat="1" ht="18.75" customHeight="1" x14ac:dyDescent="0.2">
      <c r="A51" s="818"/>
      <c r="B51" s="1934"/>
      <c r="C51" s="1935"/>
      <c r="D51" s="1935"/>
      <c r="E51" s="1935"/>
      <c r="F51" s="1935"/>
      <c r="G51" s="1935"/>
      <c r="H51" s="1935"/>
      <c r="I51" s="1935"/>
      <c r="J51" s="1935"/>
      <c r="K51" s="1935"/>
      <c r="L51" s="1935"/>
      <c r="M51" s="1936"/>
      <c r="N51" s="1126"/>
      <c r="O51" s="1127"/>
      <c r="P51" s="997"/>
      <c r="Q51" s="997"/>
      <c r="R51" s="997"/>
      <c r="S51" s="997"/>
      <c r="T51" s="997"/>
      <c r="U51" s="997"/>
      <c r="V51" s="997"/>
      <c r="W51" s="997"/>
      <c r="X51" s="997"/>
      <c r="Y51" s="997"/>
      <c r="Z51" s="997"/>
      <c r="AA51" s="997"/>
      <c r="AB51" s="997"/>
    </row>
    <row r="52" spans="1:28" ht="12.75" customHeight="1" x14ac:dyDescent="0.2">
      <c r="A52" s="818"/>
      <c r="B52" s="1922" t="s">
        <v>469</v>
      </c>
      <c r="C52" s="1923"/>
      <c r="D52" s="1923"/>
      <c r="E52" s="1923"/>
      <c r="F52" s="1923"/>
      <c r="G52" s="1923"/>
      <c r="H52" s="1923"/>
      <c r="I52" s="1923"/>
      <c r="J52" s="1923"/>
      <c r="K52" s="1923"/>
      <c r="L52" s="1923"/>
      <c r="M52" s="1924"/>
      <c r="N52" s="583"/>
      <c r="O52" s="583"/>
    </row>
    <row r="53" spans="1:28" x14ac:dyDescent="0.2">
      <c r="A53" s="675"/>
      <c r="B53" s="1925"/>
      <c r="C53" s="1926"/>
      <c r="D53" s="1926"/>
      <c r="E53" s="1926"/>
      <c r="F53" s="1926"/>
      <c r="G53" s="1926"/>
      <c r="H53" s="1926"/>
      <c r="I53" s="1926"/>
      <c r="J53" s="1926"/>
      <c r="K53" s="1926"/>
      <c r="L53" s="1926"/>
      <c r="M53" s="1924"/>
      <c r="N53" s="1071"/>
      <c r="O53" s="583"/>
    </row>
    <row r="54" spans="1:28" ht="10.5" customHeight="1" x14ac:dyDescent="0.2">
      <c r="A54" s="818"/>
      <c r="B54" s="1931"/>
      <c r="C54" s="1932"/>
      <c r="D54" s="1932"/>
      <c r="E54" s="1932"/>
      <c r="F54" s="1932"/>
      <c r="G54" s="1932"/>
      <c r="H54" s="1932"/>
      <c r="I54" s="1932"/>
      <c r="J54" s="1932"/>
      <c r="K54" s="1932"/>
      <c r="L54" s="1932"/>
      <c r="M54" s="1933"/>
      <c r="N54" s="818"/>
      <c r="O54" s="583"/>
    </row>
    <row r="55" spans="1:28" ht="12.75" customHeight="1" x14ac:dyDescent="0.2">
      <c r="A55" s="1072"/>
      <c r="B55" s="1867" t="s">
        <v>471</v>
      </c>
      <c r="C55" s="1868"/>
      <c r="D55" s="1868"/>
      <c r="E55" s="1868"/>
      <c r="F55" s="1868"/>
      <c r="G55" s="1868"/>
      <c r="H55" s="1868"/>
      <c r="I55" s="1868"/>
      <c r="J55" s="1868"/>
      <c r="K55" s="1868"/>
      <c r="L55" s="1868"/>
      <c r="M55" s="1869"/>
      <c r="N55" s="818"/>
      <c r="O55" s="818"/>
      <c r="Z55" s="675"/>
      <c r="AA55" s="675"/>
      <c r="AB55" s="675"/>
    </row>
    <row r="56" spans="1:28" s="818" customFormat="1" ht="22.5" customHeight="1" x14ac:dyDescent="0.25">
      <c r="B56" s="1073"/>
    </row>
    <row r="57" spans="1:28" s="818" customFormat="1" ht="24" customHeight="1" x14ac:dyDescent="0.2">
      <c r="B57" s="546" t="str">
        <f>IF(J49+K49+L49=0,"ACHTUNG! Bitte geben Sie im Berechnungsblatt 'Arbeitskräfte und Lohnansatz' Daten ein.","")</f>
        <v>ACHTUNG! Bitte geben Sie im Berechnungsblatt 'Arbeitskräfte und Lohnansatz' Daten ein.</v>
      </c>
    </row>
    <row r="58" spans="1:28" s="818" customFormat="1" ht="26.25" customHeight="1" thickBot="1" x14ac:dyDescent="0.25"/>
    <row r="59" spans="1:28" s="818" customFormat="1" x14ac:dyDescent="0.2">
      <c r="B59" s="1797" t="s">
        <v>433</v>
      </c>
      <c r="C59" s="1798"/>
      <c r="D59" s="1798"/>
    </row>
    <row r="60" spans="1:28" s="818" customFormat="1" x14ac:dyDescent="0.2"/>
    <row r="61" spans="1:28" s="818" customFormat="1" x14ac:dyDescent="0.2"/>
    <row r="62" spans="1:28" s="818" customFormat="1" x14ac:dyDescent="0.2"/>
    <row r="63" spans="1:28" s="818" customFormat="1" x14ac:dyDescent="0.2"/>
    <row r="64" spans="1:28" s="818" customFormat="1" x14ac:dyDescent="0.2"/>
    <row r="65" s="818" customFormat="1" x14ac:dyDescent="0.2"/>
    <row r="66" s="818" customFormat="1" x14ac:dyDescent="0.2"/>
    <row r="67" s="818" customFormat="1" x14ac:dyDescent="0.2"/>
    <row r="68" s="818" customFormat="1" x14ac:dyDescent="0.2"/>
    <row r="69" s="818" customFormat="1" x14ac:dyDescent="0.2"/>
    <row r="70" s="818" customFormat="1" x14ac:dyDescent="0.2"/>
    <row r="71" s="818" customFormat="1" x14ac:dyDescent="0.2"/>
    <row r="72" s="818" customFormat="1" x14ac:dyDescent="0.2"/>
    <row r="73" s="818" customFormat="1" x14ac:dyDescent="0.2"/>
    <row r="74" s="818" customFormat="1" x14ac:dyDescent="0.2"/>
    <row r="75" s="818" customFormat="1" x14ac:dyDescent="0.2"/>
    <row r="76" s="818" customFormat="1" x14ac:dyDescent="0.2"/>
    <row r="77" s="818" customFormat="1" x14ac:dyDescent="0.2"/>
    <row r="78" s="818" customFormat="1" x14ac:dyDescent="0.2"/>
    <row r="79" s="818" customFormat="1" x14ac:dyDescent="0.2"/>
    <row r="80" s="818" customFormat="1" x14ac:dyDescent="0.2"/>
    <row r="81" s="818" customFormat="1" x14ac:dyDescent="0.2"/>
    <row r="82" s="818" customFormat="1" x14ac:dyDescent="0.2"/>
    <row r="83" s="818" customFormat="1" x14ac:dyDescent="0.2"/>
    <row r="84" s="818" customFormat="1" x14ac:dyDescent="0.2"/>
    <row r="85" s="818" customFormat="1" x14ac:dyDescent="0.2"/>
    <row r="86" s="818" customFormat="1" x14ac:dyDescent="0.2"/>
    <row r="87" s="818" customFormat="1" x14ac:dyDescent="0.2"/>
    <row r="88" s="818" customFormat="1" x14ac:dyDescent="0.2"/>
    <row r="89" s="818" customFormat="1" x14ac:dyDescent="0.2"/>
    <row r="90" s="818" customFormat="1" x14ac:dyDescent="0.2"/>
    <row r="91" s="818" customFormat="1" x14ac:dyDescent="0.2"/>
    <row r="92" s="818" customFormat="1" x14ac:dyDescent="0.2"/>
    <row r="93" s="818" customFormat="1" x14ac:dyDescent="0.2"/>
    <row r="94" s="818" customFormat="1" x14ac:dyDescent="0.2"/>
    <row r="95" s="818" customFormat="1" x14ac:dyDescent="0.2"/>
    <row r="96" s="818" customFormat="1" x14ac:dyDescent="0.2"/>
    <row r="97" spans="1:12" s="818" customFormat="1" x14ac:dyDescent="0.2"/>
    <row r="98" spans="1:12" s="818" customFormat="1" x14ac:dyDescent="0.2"/>
    <row r="99" spans="1:12" s="818" customFormat="1" x14ac:dyDescent="0.2"/>
    <row r="100" spans="1:12" s="818" customFormat="1" x14ac:dyDescent="0.2"/>
    <row r="101" spans="1:12" s="818" customFormat="1" x14ac:dyDescent="0.2"/>
    <row r="102" spans="1:12" s="818" customFormat="1" x14ac:dyDescent="0.2"/>
    <row r="103" spans="1:12" s="818" customFormat="1" x14ac:dyDescent="0.2"/>
    <row r="104" spans="1:12" s="818" customFormat="1" x14ac:dyDescent="0.2"/>
    <row r="105" spans="1:12" s="818" customFormat="1" x14ac:dyDescent="0.2"/>
    <row r="106" spans="1:12" x14ac:dyDescent="0.2">
      <c r="A106" s="818"/>
      <c r="B106" s="818"/>
      <c r="C106" s="818"/>
      <c r="D106" s="818"/>
      <c r="E106" s="818"/>
      <c r="F106" s="818"/>
      <c r="G106" s="818"/>
      <c r="H106" s="818"/>
      <c r="I106" s="818"/>
      <c r="J106" s="818"/>
      <c r="K106" s="818"/>
      <c r="L106" s="818"/>
    </row>
  </sheetData>
  <sheetProtection algorithmName="SHA-512" hashValue="Iid4TteejdGh81wLzzIKhoHuaRCybgzvofmGiEM6MF2+AdRhrwtmukRbv4zgIsER+1t8pgSPMoeNLtD6LWNRsA==" saltValue="p1IxtDoL9KKewIFAOO21fQ==" spinCount="100000" sheet="1" objects="1" scenarios="1"/>
  <protectedRanges>
    <protectedRange password="CACB" sqref="H23:L28 J32:L32" name="Bereich1"/>
  </protectedRanges>
  <mergeCells count="27">
    <mergeCell ref="B59:D59"/>
    <mergeCell ref="B55:M55"/>
    <mergeCell ref="P25:T25"/>
    <mergeCell ref="J8:M8"/>
    <mergeCell ref="J9:M9"/>
    <mergeCell ref="J10:M10"/>
    <mergeCell ref="J11:M11"/>
    <mergeCell ref="D20:M20"/>
    <mergeCell ref="F21:M21"/>
    <mergeCell ref="E22:F22"/>
    <mergeCell ref="B2:F4"/>
    <mergeCell ref="J2:M2"/>
    <mergeCell ref="J4:M4"/>
    <mergeCell ref="B5:F5"/>
    <mergeCell ref="J5:M5"/>
    <mergeCell ref="J6:M6"/>
    <mergeCell ref="J7:M7"/>
    <mergeCell ref="B52:M54"/>
    <mergeCell ref="B19:D19"/>
    <mergeCell ref="J16:M17"/>
    <mergeCell ref="B51:M51"/>
    <mergeCell ref="J13:M13"/>
    <mergeCell ref="J14:M14"/>
    <mergeCell ref="B16:F16"/>
    <mergeCell ref="B14:F14"/>
    <mergeCell ref="E27:F27"/>
    <mergeCell ref="E32:F32"/>
  </mergeCells>
  <hyperlinks>
    <hyperlink ref="J4" location="'1.Kriterium'!A1" display="1. Einkommen"/>
    <hyperlink ref="J4:M4" location="Ergebnis!A1" tooltip="zu den RATING - ERGEBNISSEN" display=" ► RATING - ERGEBNIS"/>
    <hyperlink ref="J5" location="'1.Kriterium'!A1" display="1. Einkommen"/>
    <hyperlink ref="J6" location="'2.Kriterium (EU)'!A1" display="2. Eigenkapitalveränderung, bereinigt"/>
    <hyperlink ref="J8" location="'3.Kriterium'!A1" display="3. Eigenkapitalanteil"/>
    <hyperlink ref="J9" location="'4.Kriterium'!A1" display="4. Gesamtkapitalrentabilität"/>
    <hyperlink ref="J10" location="'5.Kriterium'!A1" display="5. Ausschöpfung mittelfr. KDG"/>
    <hyperlink ref="J7" location="'2.Kriterium (EU)'!A1" display="2. Eigenkapitalveränderung, bereinigt"/>
    <hyperlink ref="J13" location="'5.Kriterium'!A1" display="5. Ausschöpfung mittelfr. KDG"/>
    <hyperlink ref="J14" location="'5.Kriterium'!A1" display="5. Ausschöpfung mittelfr. KDG"/>
    <hyperlink ref="J13:M13" location="Start!A1" tooltip="zurück zur STARTSEITE" display=" ► S T A R T S E I T E"/>
    <hyperlink ref="J14:M14" location="Hinweise!A1" tooltip="HINWEISE zur Eingabe und Berechnung " display=" ► H I N W E I S E"/>
    <hyperlink ref="J5:M5" location="'1KZ'!A1" tooltip="zur Berechnung der Kennzahl: EINKOMMEN je AK" display=" ► Einkommen je Arbeitskraft"/>
    <hyperlink ref="J6:M6" location="'2aKZ_EU'!A1" tooltip="zur Berechnung der Kennzahl: EIGENKAPITALVERÄNDERUNG (Untern.)" display=" ► Eigenkapitalveränderung, bereinigt für Einzelunternehmen"/>
    <hyperlink ref="J7:M7" location="'2bKZ_JUR'!A1" tooltip="zur Berechnung der Kennzahl: EIGENKAPITALVERÄNDERUNG (jur. Pers.Untern.)" display=" ► Eigenkapitalveränderung, bereinigt für jur. Personen"/>
    <hyperlink ref="J9:M9" location="'4KZ'!A1" tooltip="zur Berechnung der Kennzahl: GESAMTKAPITALRENTABILITÄT" display=" ► Gesamtkapitalrentabilität"/>
    <hyperlink ref="J10:M10" location="'5KZ'!A1" tooltip="zur Berechnung der Kennzahl: AUSSCHÖPFUNG KDG" display=" ► Ausschöpfung mittelfr. KDG"/>
    <hyperlink ref="J11" location="'5.Kriterium'!A1" display="5. Ausschöpfung mittelfr. KDG"/>
    <hyperlink ref="J11:M11" location="AK_EU_PG_JUR__Lohnans!A1" tooltip="zur Tabelle: ARBEITSKRÄFTE und LOHNANSATZ" display=" ► Arbeitskräfte und Lohnansatz"/>
    <hyperlink ref="J8:M8" location="'3KZ'!A1" display=" ► Eigenkapitalquote"/>
    <hyperlink ref="B59:D59" location="'2bKZ_JUR'!A1" display="Zurück zum Seitenanfang   (Bitte anklicken)"/>
  </hyperlinks>
  <pageMargins left="0.59055118110236227" right="0.51181102362204722" top="0.70866141732283472" bottom="0.98425196850393704" header="0.51181102362204722" footer="0.51181102362204722"/>
  <pageSetup paperSize="9" scale="52" orientation="portrait"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pageSetUpPr fitToPage="1"/>
  </sheetPr>
  <dimension ref="A1:AC98"/>
  <sheetViews>
    <sheetView showGridLines="0" showRowColHeaders="0" topLeftCell="A22" zoomScale="95" zoomScaleNormal="95" zoomScaleSheetLayoutView="75" workbookViewId="0">
      <selection activeCell="V35" sqref="V35"/>
    </sheetView>
  </sheetViews>
  <sheetFormatPr baseColWidth="10" defaultColWidth="8.88671875" defaultRowHeight="12.75" x14ac:dyDescent="0.2"/>
  <cols>
    <col min="1" max="1" width="2" style="746" customWidth="1"/>
    <col min="2" max="2" width="4" style="746" customWidth="1"/>
    <col min="3" max="3" width="5.6640625" style="746" customWidth="1"/>
    <col min="4" max="4" width="24.33203125" style="746" customWidth="1"/>
    <col min="5" max="5" width="6.109375" style="746" customWidth="1"/>
    <col min="6" max="6" width="6.21875" style="746" customWidth="1"/>
    <col min="7" max="7" width="6" style="746" customWidth="1"/>
    <col min="8" max="9" width="10.6640625" style="746" hidden="1" customWidth="1"/>
    <col min="10" max="10" width="13.44140625" style="746" customWidth="1"/>
    <col min="11" max="12" width="12.6640625" style="746" customWidth="1"/>
    <col min="13" max="13" width="13.21875" style="746" customWidth="1"/>
    <col min="14" max="14" width="1.88671875" style="746" customWidth="1"/>
    <col min="15" max="15" width="8.88671875" style="746"/>
    <col min="16" max="29" width="8.88671875" style="818"/>
    <col min="30" max="16384" width="8.88671875" style="746"/>
  </cols>
  <sheetData>
    <row r="1" spans="1:29" s="432" customFormat="1" ht="7.5" customHeight="1" x14ac:dyDescent="0.2">
      <c r="A1" s="463"/>
      <c r="B1" s="463"/>
      <c r="C1" s="463"/>
      <c r="D1" s="463"/>
      <c r="E1" s="463"/>
      <c r="F1" s="460"/>
      <c r="G1" s="460"/>
      <c r="H1" s="460"/>
      <c r="I1" s="460"/>
      <c r="J1" s="460"/>
      <c r="K1" s="460"/>
      <c r="L1" s="460"/>
      <c r="M1" s="460"/>
      <c r="N1" s="463"/>
      <c r="O1" s="464"/>
      <c r="P1" s="463"/>
      <c r="Q1" s="463"/>
      <c r="R1" s="463"/>
      <c r="S1" s="431"/>
      <c r="T1" s="431"/>
      <c r="U1" s="431"/>
      <c r="V1" s="431"/>
      <c r="W1" s="431"/>
      <c r="X1" s="431"/>
      <c r="Y1" s="431"/>
      <c r="Z1" s="431"/>
      <c r="AA1" s="431"/>
      <c r="AB1" s="431"/>
      <c r="AC1" s="431"/>
    </row>
    <row r="2" spans="1:29" s="438" customFormat="1" ht="22.5" customHeight="1" x14ac:dyDescent="0.2">
      <c r="A2" s="814"/>
      <c r="B2" s="1770" t="s">
        <v>374</v>
      </c>
      <c r="C2" s="1898"/>
      <c r="D2" s="1898"/>
      <c r="E2" s="1898"/>
      <c r="F2" s="1899"/>
      <c r="G2" s="510"/>
      <c r="H2" s="460"/>
      <c r="I2" s="460"/>
      <c r="J2" s="1566" t="s">
        <v>372</v>
      </c>
      <c r="K2" s="1723"/>
      <c r="L2" s="1723"/>
      <c r="M2" s="1724"/>
      <c r="N2" s="460"/>
      <c r="O2" s="542"/>
      <c r="P2" s="460"/>
      <c r="Q2" s="510"/>
      <c r="R2" s="510"/>
      <c r="S2" s="437"/>
      <c r="T2" s="437"/>
      <c r="U2" s="437"/>
      <c r="V2" s="437"/>
      <c r="W2" s="437"/>
      <c r="X2" s="437"/>
      <c r="Y2" s="437"/>
      <c r="Z2" s="437"/>
      <c r="AA2" s="437"/>
      <c r="AB2" s="437"/>
      <c r="AC2" s="437"/>
    </row>
    <row r="3" spans="1:29" s="432" customFormat="1" ht="6" customHeight="1" x14ac:dyDescent="0.25">
      <c r="A3" s="463"/>
      <c r="B3" s="1900"/>
      <c r="C3" s="1901"/>
      <c r="D3" s="1901"/>
      <c r="E3" s="1901"/>
      <c r="F3" s="1902"/>
      <c r="G3" s="513"/>
      <c r="H3" s="460"/>
      <c r="I3" s="460"/>
      <c r="J3" s="446"/>
      <c r="K3" s="446"/>
      <c r="L3" s="447"/>
      <c r="M3" s="448"/>
      <c r="N3" s="513"/>
      <c r="O3" s="815"/>
      <c r="P3" s="514"/>
      <c r="Q3" s="514"/>
      <c r="R3" s="475"/>
      <c r="S3" s="431"/>
      <c r="T3" s="431"/>
      <c r="U3" s="431"/>
      <c r="V3" s="431"/>
      <c r="W3" s="431"/>
      <c r="X3" s="431"/>
      <c r="Y3" s="431"/>
      <c r="Z3" s="431"/>
      <c r="AA3" s="431"/>
      <c r="AB3" s="431"/>
      <c r="AC3" s="431"/>
    </row>
    <row r="4" spans="1:29" s="455" customFormat="1" ht="19.5" customHeight="1" thickBot="1" x14ac:dyDescent="0.3">
      <c r="A4" s="817"/>
      <c r="B4" s="1903"/>
      <c r="C4" s="1904"/>
      <c r="D4" s="1904"/>
      <c r="E4" s="1904"/>
      <c r="F4" s="1905"/>
      <c r="G4" s="519"/>
      <c r="H4" s="460"/>
      <c r="I4" s="460"/>
      <c r="J4" s="1571" t="s">
        <v>6</v>
      </c>
      <c r="K4" s="1725"/>
      <c r="L4" s="1725"/>
      <c r="M4" s="1726"/>
      <c r="N4" s="460"/>
      <c r="O4" s="542"/>
      <c r="P4" s="460"/>
      <c r="Q4" s="518"/>
      <c r="R4" s="519"/>
      <c r="S4" s="458"/>
      <c r="T4" s="458"/>
      <c r="U4" s="458"/>
      <c r="V4" s="458"/>
      <c r="W4" s="458"/>
      <c r="X4" s="458"/>
      <c r="Y4" s="458"/>
      <c r="Z4" s="458"/>
      <c r="AA4" s="458"/>
      <c r="AB4" s="458"/>
      <c r="AC4" s="458"/>
    </row>
    <row r="5" spans="1:29" s="432" customFormat="1" ht="19.5" customHeight="1" thickTop="1" thickBot="1" x14ac:dyDescent="0.3">
      <c r="A5" s="463"/>
      <c r="B5" s="1906" t="str">
        <f>Start!$C$17</f>
        <v>Version 6.23  vom 01.03.2025</v>
      </c>
      <c r="C5" s="1907"/>
      <c r="D5" s="1907"/>
      <c r="E5" s="1907"/>
      <c r="F5" s="1908"/>
      <c r="G5" s="460"/>
      <c r="H5" s="460"/>
      <c r="I5" s="460"/>
      <c r="J5" s="1727" t="s">
        <v>7</v>
      </c>
      <c r="K5" s="1728"/>
      <c r="L5" s="1728"/>
      <c r="M5" s="1729"/>
      <c r="N5" s="460"/>
      <c r="O5" s="542"/>
      <c r="P5" s="460"/>
      <c r="Q5" s="523"/>
      <c r="R5" s="475"/>
      <c r="S5" s="431"/>
      <c r="T5" s="431"/>
      <c r="U5" s="431"/>
      <c r="V5" s="431"/>
      <c r="W5" s="431"/>
      <c r="X5" s="431"/>
      <c r="Y5" s="431"/>
      <c r="Z5" s="431"/>
      <c r="AA5" s="431"/>
      <c r="AB5" s="431"/>
      <c r="AC5" s="431"/>
    </row>
    <row r="6" spans="1:29" s="432" customFormat="1" ht="19.5" customHeight="1" thickTop="1" thickBot="1" x14ac:dyDescent="0.3">
      <c r="A6" s="463"/>
      <c r="B6" s="463"/>
      <c r="C6" s="511"/>
      <c r="D6" s="1892"/>
      <c r="E6" s="1893"/>
      <c r="F6" s="1894"/>
      <c r="G6" s="460"/>
      <c r="H6" s="460"/>
      <c r="I6" s="460"/>
      <c r="J6" s="1548" t="s">
        <v>8</v>
      </c>
      <c r="K6" s="1716"/>
      <c r="L6" s="1716"/>
      <c r="M6" s="1717"/>
      <c r="N6" s="460"/>
      <c r="O6" s="542"/>
      <c r="P6" s="460"/>
      <c r="Q6" s="523"/>
      <c r="R6" s="475"/>
      <c r="S6" s="431"/>
      <c r="T6" s="431"/>
      <c r="U6" s="431"/>
      <c r="V6" s="431"/>
      <c r="W6" s="431"/>
      <c r="X6" s="431"/>
      <c r="Y6" s="431"/>
      <c r="Z6" s="431"/>
      <c r="AA6" s="431"/>
      <c r="AB6" s="431"/>
      <c r="AC6" s="431"/>
    </row>
    <row r="7" spans="1:29" s="432" customFormat="1" ht="19.5" customHeight="1" thickTop="1" thickBot="1" x14ac:dyDescent="0.3">
      <c r="A7" s="463"/>
      <c r="B7" s="463"/>
      <c r="C7" s="511"/>
      <c r="D7" s="1895"/>
      <c r="E7" s="1896"/>
      <c r="F7" s="1897"/>
      <c r="G7" s="460"/>
      <c r="H7" s="460"/>
      <c r="I7" s="460"/>
      <c r="J7" s="1548" t="s">
        <v>9</v>
      </c>
      <c r="K7" s="1716"/>
      <c r="L7" s="1716"/>
      <c r="M7" s="1717"/>
      <c r="N7" s="460"/>
      <c r="O7" s="542"/>
      <c r="P7" s="460"/>
      <c r="Q7" s="523"/>
      <c r="R7" s="475"/>
      <c r="S7" s="431"/>
      <c r="T7" s="431"/>
      <c r="U7" s="431"/>
      <c r="V7" s="431"/>
      <c r="W7" s="431"/>
      <c r="X7" s="431"/>
      <c r="Y7" s="431"/>
      <c r="Z7" s="431"/>
      <c r="AA7" s="431"/>
      <c r="AB7" s="431"/>
      <c r="AC7" s="431"/>
    </row>
    <row r="8" spans="1:29" s="432" customFormat="1" ht="19.5" customHeight="1" thickTop="1" thickBot="1" x14ac:dyDescent="0.3">
      <c r="A8" s="463"/>
      <c r="B8" s="463"/>
      <c r="C8" s="511"/>
      <c r="D8" s="463"/>
      <c r="E8" s="463"/>
      <c r="F8" s="511"/>
      <c r="G8" s="460"/>
      <c r="H8" s="460"/>
      <c r="I8" s="460"/>
      <c r="J8" s="1755" t="s">
        <v>10</v>
      </c>
      <c r="K8" s="1756"/>
      <c r="L8" s="1756"/>
      <c r="M8" s="1757"/>
      <c r="N8" s="460"/>
      <c r="O8" s="542"/>
      <c r="P8" s="460"/>
      <c r="Q8" s="523"/>
      <c r="R8" s="475"/>
      <c r="S8" s="431"/>
      <c r="T8" s="431"/>
      <c r="U8" s="431"/>
      <c r="V8" s="431"/>
      <c r="W8" s="431"/>
      <c r="X8" s="431"/>
      <c r="Y8" s="431"/>
      <c r="Z8" s="431"/>
      <c r="AA8" s="431"/>
      <c r="AB8" s="431"/>
      <c r="AC8" s="431"/>
    </row>
    <row r="9" spans="1:29" s="432" customFormat="1" ht="19.5" customHeight="1" thickTop="1" thickBot="1" x14ac:dyDescent="0.3">
      <c r="A9" s="463"/>
      <c r="B9" s="463"/>
      <c r="C9" s="511"/>
      <c r="D9" s="463"/>
      <c r="E9" s="464"/>
      <c r="F9" s="529"/>
      <c r="G9" s="460"/>
      <c r="H9" s="460"/>
      <c r="I9" s="460"/>
      <c r="J9" s="1548" t="s">
        <v>11</v>
      </c>
      <c r="K9" s="1716"/>
      <c r="L9" s="1716"/>
      <c r="M9" s="1717"/>
      <c r="N9" s="460"/>
      <c r="O9" s="542"/>
      <c r="P9" s="460"/>
      <c r="Q9" s="523"/>
      <c r="R9" s="475"/>
      <c r="S9" s="431"/>
      <c r="T9" s="431"/>
      <c r="U9" s="431"/>
      <c r="V9" s="431"/>
      <c r="W9" s="431"/>
      <c r="X9" s="431"/>
      <c r="Y9" s="431"/>
      <c r="Z9" s="431"/>
      <c r="AA9" s="431"/>
      <c r="AB9" s="431"/>
      <c r="AC9" s="431"/>
    </row>
    <row r="10" spans="1:29" s="432" customFormat="1" ht="19.5" customHeight="1" thickTop="1" thickBot="1" x14ac:dyDescent="0.3">
      <c r="A10" s="463"/>
      <c r="B10" s="474"/>
      <c r="C10" s="526"/>
      <c r="D10" s="474"/>
      <c r="E10" s="500"/>
      <c r="F10" s="1081"/>
      <c r="G10" s="957"/>
      <c r="H10" s="460"/>
      <c r="I10" s="460"/>
      <c r="J10" s="1548" t="s">
        <v>12</v>
      </c>
      <c r="K10" s="1716"/>
      <c r="L10" s="1716"/>
      <c r="M10" s="1717"/>
      <c r="N10" s="460"/>
      <c r="O10" s="460"/>
      <c r="P10" s="460"/>
      <c r="Q10" s="460"/>
      <c r="R10" s="475"/>
      <c r="S10" s="431"/>
      <c r="T10" s="431"/>
      <c r="U10" s="431"/>
      <c r="V10" s="431"/>
      <c r="W10" s="431"/>
      <c r="X10" s="431"/>
      <c r="Y10" s="431"/>
      <c r="Z10" s="431"/>
      <c r="AA10" s="431"/>
      <c r="AB10" s="431"/>
      <c r="AC10" s="431"/>
    </row>
    <row r="11" spans="1:29" s="432" customFormat="1" ht="19.5" customHeight="1" thickTop="1" thickBot="1" x14ac:dyDescent="0.3">
      <c r="A11" s="463"/>
      <c r="B11" s="474"/>
      <c r="C11" s="526"/>
      <c r="D11" s="474"/>
      <c r="E11" s="500"/>
      <c r="F11" s="1081"/>
      <c r="G11" s="957"/>
      <c r="H11" s="460"/>
      <c r="I11" s="460"/>
      <c r="J11" s="1548" t="s">
        <v>13</v>
      </c>
      <c r="K11" s="1716"/>
      <c r="L11" s="1716"/>
      <c r="M11" s="1717"/>
      <c r="N11" s="460"/>
      <c r="O11" s="460"/>
      <c r="P11" s="460"/>
      <c r="Q11" s="460"/>
      <c r="R11" s="475"/>
      <c r="S11" s="431"/>
      <c r="T11" s="431"/>
      <c r="U11" s="431"/>
      <c r="V11" s="431"/>
      <c r="W11" s="431"/>
      <c r="X11" s="431"/>
      <c r="Y11" s="431"/>
      <c r="Z11" s="431"/>
      <c r="AA11" s="431"/>
      <c r="AB11" s="431"/>
      <c r="AC11" s="431"/>
    </row>
    <row r="12" spans="1:29" s="432" customFormat="1" ht="6.75" customHeight="1" thickTop="1" x14ac:dyDescent="0.2">
      <c r="A12" s="463"/>
      <c r="B12" s="474"/>
      <c r="C12" s="526"/>
      <c r="D12" s="957"/>
      <c r="E12" s="957"/>
      <c r="F12" s="1082"/>
      <c r="G12" s="1082"/>
      <c r="H12" s="460"/>
      <c r="I12" s="460"/>
      <c r="J12" s="297"/>
      <c r="K12" s="351"/>
      <c r="L12" s="351"/>
      <c r="M12" s="351"/>
      <c r="N12" s="365"/>
      <c r="O12" s="530"/>
      <c r="P12" s="365"/>
      <c r="Q12" s="531"/>
      <c r="R12" s="475"/>
      <c r="S12" s="431"/>
      <c r="T12" s="431"/>
      <c r="U12" s="431"/>
      <c r="V12" s="431"/>
      <c r="W12" s="431"/>
      <c r="X12" s="431"/>
      <c r="Y12" s="431"/>
      <c r="Z12" s="431"/>
      <c r="AA12" s="431"/>
      <c r="AB12" s="431"/>
      <c r="AC12" s="431"/>
    </row>
    <row r="13" spans="1:29" s="432" customFormat="1" ht="20.100000000000001" customHeight="1" thickBot="1" x14ac:dyDescent="0.3">
      <c r="A13" s="464"/>
      <c r="B13" s="1129"/>
      <c r="C13" s="675"/>
      <c r="D13" s="675"/>
      <c r="E13" s="675"/>
      <c r="F13" s="675"/>
      <c r="G13" s="460"/>
      <c r="H13" s="460"/>
      <c r="I13" s="460"/>
      <c r="J13" s="1583" t="s">
        <v>14</v>
      </c>
      <c r="K13" s="1744"/>
      <c r="L13" s="1744"/>
      <c r="M13" s="1745"/>
      <c r="N13" s="460"/>
      <c r="O13" s="542"/>
      <c r="P13" s="460"/>
      <c r="Q13" s="460"/>
      <c r="R13" s="475"/>
      <c r="S13" s="431"/>
      <c r="T13" s="431"/>
      <c r="U13" s="431"/>
      <c r="V13" s="431"/>
      <c r="W13" s="431"/>
      <c r="X13" s="431"/>
      <c r="Y13" s="431"/>
      <c r="Z13" s="431"/>
      <c r="AA13" s="431"/>
      <c r="AB13" s="431"/>
      <c r="AC13" s="431"/>
    </row>
    <row r="14" spans="1:29" s="432" customFormat="1" ht="20.100000000000001" customHeight="1" thickTop="1" thickBot="1" x14ac:dyDescent="0.3">
      <c r="A14" s="464"/>
      <c r="B14" s="1746" t="str">
        <f>T(Ergebnis!$D$12)</f>
        <v/>
      </c>
      <c r="C14" s="1747"/>
      <c r="D14" s="1747"/>
      <c r="E14" s="1747"/>
      <c r="F14" s="1748"/>
      <c r="G14" s="521"/>
      <c r="H14" s="460"/>
      <c r="I14" s="460"/>
      <c r="J14" s="1592" t="s">
        <v>36</v>
      </c>
      <c r="K14" s="1593"/>
      <c r="L14" s="1593"/>
      <c r="M14" s="1594"/>
      <c r="N14" s="460"/>
      <c r="O14" s="542"/>
      <c r="P14" s="460"/>
      <c r="Q14" s="460"/>
      <c r="R14" s="475"/>
      <c r="S14" s="431"/>
      <c r="T14" s="431"/>
      <c r="U14" s="431"/>
      <c r="V14" s="818"/>
      <c r="W14" s="818"/>
      <c r="X14" s="431"/>
      <c r="Y14" s="431"/>
      <c r="Z14" s="431"/>
      <c r="AA14" s="431"/>
      <c r="AB14" s="431"/>
      <c r="AC14" s="431"/>
    </row>
    <row r="15" spans="1:29" s="432" customFormat="1" ht="20.100000000000001" customHeight="1" thickTop="1" x14ac:dyDescent="0.2">
      <c r="A15" s="464"/>
      <c r="B15" s="1083" t="str">
        <f>T(Ergebnis!$D$13)</f>
        <v/>
      </c>
      <c r="C15" s="1084"/>
      <c r="D15" s="1084"/>
      <c r="E15" s="1084"/>
      <c r="F15" s="1085"/>
      <c r="G15" s="521"/>
      <c r="H15" s="521"/>
      <c r="I15" s="521"/>
      <c r="J15" s="431"/>
      <c r="K15" s="431"/>
      <c r="L15" s="431"/>
      <c r="M15" s="431"/>
      <c r="N15" s="460"/>
      <c r="O15" s="542"/>
      <c r="P15" s="460"/>
      <c r="Q15" s="460"/>
      <c r="R15" s="475"/>
      <c r="S15" s="431"/>
      <c r="T15" s="431"/>
      <c r="U15" s="431"/>
      <c r="V15" s="818"/>
      <c r="W15" s="818"/>
      <c r="X15" s="431"/>
      <c r="Y15" s="431"/>
      <c r="Z15" s="431"/>
      <c r="AA15" s="431"/>
      <c r="AB15" s="431"/>
      <c r="AC15" s="431"/>
    </row>
    <row r="16" spans="1:29" ht="21.75" customHeight="1" x14ac:dyDescent="0.2">
      <c r="A16" s="583"/>
      <c r="B16" s="1752" t="str">
        <f>T(Ergebnis!$D$14)</f>
        <v/>
      </c>
      <c r="C16" s="1753"/>
      <c r="D16" s="1753"/>
      <c r="E16" s="1753"/>
      <c r="F16" s="1754"/>
      <c r="G16" s="824"/>
      <c r="H16" s="824"/>
      <c r="I16" s="824"/>
      <c r="J16" s="431"/>
      <c r="K16" s="431"/>
      <c r="L16" s="431"/>
      <c r="M16" s="431"/>
      <c r="N16" s="818"/>
      <c r="O16" s="583"/>
    </row>
    <row r="17" spans="1:29" ht="21.75" customHeight="1" x14ac:dyDescent="0.2">
      <c r="A17" s="818"/>
      <c r="B17" s="818"/>
      <c r="C17" s="818"/>
      <c r="D17" s="818"/>
      <c r="E17" s="818"/>
      <c r="F17" s="818"/>
      <c r="G17" s="818"/>
      <c r="H17" s="818"/>
      <c r="I17" s="818"/>
      <c r="J17" s="546" t="str">
        <f>IF(Ergebnis!$G$16=0,"",IF(ISBLANK('3KZ'!$L$27),"ACHTUNG! Angaben fehlen! Gesamtkapital eintragen!",""))</f>
        <v/>
      </c>
      <c r="K17" s="818"/>
      <c r="L17" s="818"/>
      <c r="M17" s="818"/>
      <c r="N17" s="818"/>
      <c r="O17" s="818"/>
    </row>
    <row r="18" spans="1:29" ht="23.25" x14ac:dyDescent="0.35">
      <c r="A18" s="818"/>
      <c r="B18" s="1876" t="s">
        <v>179</v>
      </c>
      <c r="C18" s="1877"/>
      <c r="D18" s="1878"/>
      <c r="E18" s="1089"/>
      <c r="F18" s="1130"/>
      <c r="G18" s="475"/>
      <c r="H18" s="431"/>
      <c r="I18" s="475"/>
      <c r="J18" s="431"/>
      <c r="K18" s="475"/>
      <c r="L18" s="431"/>
      <c r="M18" s="431"/>
      <c r="N18" s="818"/>
      <c r="O18" s="1090"/>
    </row>
    <row r="19" spans="1:29" ht="26.1" customHeight="1" thickBot="1" x14ac:dyDescent="0.35">
      <c r="A19" s="818"/>
      <c r="B19" s="835"/>
      <c r="C19" s="1091"/>
      <c r="D19" s="1940" t="s">
        <v>24</v>
      </c>
      <c r="E19" s="1941"/>
      <c r="F19" s="1942"/>
      <c r="G19" s="1942"/>
      <c r="H19" s="1942"/>
      <c r="I19" s="1942"/>
      <c r="J19" s="1942"/>
      <c r="K19" s="1942"/>
      <c r="L19" s="1942"/>
      <c r="M19" s="1943"/>
      <c r="N19" s="583"/>
      <c r="O19" s="1071"/>
    </row>
    <row r="20" spans="1:29" ht="8.25" customHeight="1" thickBot="1" x14ac:dyDescent="0.3">
      <c r="A20" s="830"/>
      <c r="B20" s="1131"/>
      <c r="C20" s="839"/>
      <c r="D20" s="1093"/>
      <c r="E20" s="1093"/>
      <c r="F20" s="1132"/>
      <c r="G20" s="1132"/>
      <c r="H20" s="1132"/>
      <c r="I20" s="1132"/>
      <c r="J20" s="1132"/>
      <c r="K20" s="1132"/>
      <c r="L20" s="1132"/>
      <c r="M20" s="1132"/>
      <c r="N20" s="583"/>
      <c r="O20" s="583"/>
    </row>
    <row r="21" spans="1:29" ht="26.25" thickBot="1" x14ac:dyDescent="0.25">
      <c r="A21" s="1095"/>
      <c r="B21" s="1133" t="s">
        <v>180</v>
      </c>
      <c r="C21" s="1134"/>
      <c r="D21" s="844" t="s">
        <v>131</v>
      </c>
      <c r="E21" s="1884" t="s">
        <v>132</v>
      </c>
      <c r="F21" s="1885"/>
      <c r="G21" s="845" t="s">
        <v>16</v>
      </c>
      <c r="H21" s="845" t="s">
        <v>63</v>
      </c>
      <c r="I21" s="845" t="s">
        <v>64</v>
      </c>
      <c r="J21" s="845" t="s">
        <v>65</v>
      </c>
      <c r="K21" s="845" t="s">
        <v>66</v>
      </c>
      <c r="L21" s="845" t="s">
        <v>162</v>
      </c>
      <c r="M21" s="1135" t="s">
        <v>134</v>
      </c>
      <c r="N21" s="1095"/>
      <c r="O21" s="583"/>
    </row>
    <row r="22" spans="1:29" ht="44.25" customHeight="1" x14ac:dyDescent="0.2">
      <c r="A22" s="1095"/>
      <c r="B22" s="1412">
        <v>1</v>
      </c>
      <c r="C22" s="1413"/>
      <c r="D22" s="1136" t="s">
        <v>181</v>
      </c>
      <c r="E22" s="1137" t="s">
        <v>182</v>
      </c>
      <c r="F22" s="1138" t="s">
        <v>183</v>
      </c>
      <c r="G22" s="1139" t="s">
        <v>136</v>
      </c>
      <c r="H22" s="1140"/>
      <c r="I22" s="1141"/>
      <c r="J22" s="1142">
        <f>IF(Ergebnis!$G$16&lt;17,'2aKZ_EU'!J22,IF(Ergebnis!$G$16&gt;16,'2bKZ_JUR'!J23,0))</f>
        <v>0</v>
      </c>
      <c r="K22" s="1143">
        <f>IF(Ergebnis!$G$16&lt;17,'2aKZ_EU'!K22,IF(Ergebnis!$G$16&gt;16,'2bKZ_JUR'!K23,0))</f>
        <v>0</v>
      </c>
      <c r="L22" s="1403">
        <f>IF(Ergebnis!$G$16&lt;17,'2aKZ_EU'!L22,IF(Ergebnis!$G$16&gt;16,'2bKZ_JUR'!L23,0))</f>
        <v>0</v>
      </c>
      <c r="M22" s="1408"/>
      <c r="N22" s="1095"/>
      <c r="O22" s="583"/>
    </row>
    <row r="23" spans="1:29" ht="61.5" customHeight="1" x14ac:dyDescent="0.2">
      <c r="A23" s="1095"/>
      <c r="B23" s="986">
        <v>2</v>
      </c>
      <c r="C23" s="1414" t="s">
        <v>138</v>
      </c>
      <c r="D23" s="867" t="s">
        <v>381</v>
      </c>
      <c r="E23" s="880" t="s">
        <v>163</v>
      </c>
      <c r="F23" s="874" t="s">
        <v>164</v>
      </c>
      <c r="G23" s="881" t="s">
        <v>136</v>
      </c>
      <c r="H23" s="862"/>
      <c r="I23" s="863"/>
      <c r="J23" s="1144">
        <f>IF(Ergebnis!$G$16&lt;17,'2aKZ_EU'!J23,IF(Ergebnis!$G$16&gt;16,'2bKZ_JUR'!J24,0))</f>
        <v>0</v>
      </c>
      <c r="K23" s="1145">
        <f>IF(Ergebnis!$G$16&lt;17,'2aKZ_EU'!K23,IF(Ergebnis!$G$16&gt;16,'2bKZ_JUR'!K24,0))</f>
        <v>0</v>
      </c>
      <c r="L23" s="1404">
        <f>IF(Ergebnis!$G$16&lt;17,'2aKZ_EU'!L23,IF(Ergebnis!$G$16&gt;16,'2bKZ_JUR'!L24,0))</f>
        <v>0</v>
      </c>
      <c r="M23" s="1409"/>
      <c r="N23" s="1095"/>
      <c r="O23" s="583"/>
    </row>
    <row r="24" spans="1:29" ht="27.75" customHeight="1" x14ac:dyDescent="0.2">
      <c r="A24" s="1095"/>
      <c r="B24" s="986">
        <v>3</v>
      </c>
      <c r="C24" s="1414" t="s">
        <v>138</v>
      </c>
      <c r="D24" s="859" t="s">
        <v>184</v>
      </c>
      <c r="E24" s="880">
        <v>1524</v>
      </c>
      <c r="F24" s="861">
        <v>2</v>
      </c>
      <c r="G24" s="881" t="s">
        <v>136</v>
      </c>
      <c r="H24" s="862"/>
      <c r="I24" s="863"/>
      <c r="J24" s="1144">
        <f>IF(Ergebnis!$G$16&lt;17,'2aKZ_EU'!J24,IF(Ergebnis!$G$16&gt;16,'2bKZ_JUR'!J25,0))</f>
        <v>0</v>
      </c>
      <c r="K24" s="1145">
        <f>IF(Ergebnis!$G$16&lt;17,'2aKZ_EU'!K24,IF(Ergebnis!$G$16&gt;16,'2bKZ_JUR'!K25,0))</f>
        <v>0</v>
      </c>
      <c r="L24" s="1404">
        <f>IF(Ergebnis!$G$16&lt;17,'2aKZ_EU'!L24,IF(Ergebnis!$G$16&gt;16,'2bKZ_JUR'!L25,0))</f>
        <v>0</v>
      </c>
      <c r="M24" s="1409"/>
      <c r="N24" s="1095"/>
      <c r="O24" s="583"/>
    </row>
    <row r="25" spans="1:29" ht="30" customHeight="1" thickBot="1" x14ac:dyDescent="0.25">
      <c r="A25" s="1095"/>
      <c r="B25" s="1415">
        <v>4</v>
      </c>
      <c r="C25" s="1416" t="s">
        <v>43</v>
      </c>
      <c r="D25" s="1147" t="s">
        <v>185</v>
      </c>
      <c r="E25" s="1148">
        <v>1219</v>
      </c>
      <c r="F25" s="1149">
        <v>2</v>
      </c>
      <c r="G25" s="1150" t="s">
        <v>136</v>
      </c>
      <c r="H25" s="898"/>
      <c r="I25" s="899"/>
      <c r="J25" s="1395">
        <f>IF(Ergebnis!$G$16&lt;17,'2aKZ_EU'!J25,IF(Ergebnis!$G$16&gt;16,'2bKZ_JUR'!J26,0))</f>
        <v>0</v>
      </c>
      <c r="K25" s="1396">
        <f>IF(Ergebnis!$G$16&lt;17,'2aKZ_EU'!K25,IF(Ergebnis!$G$16&gt;16,'2bKZ_JUR'!K26,0))</f>
        <v>0</v>
      </c>
      <c r="L25" s="1405">
        <f>IF(Ergebnis!$G$16&lt;17,'2aKZ_EU'!L25,IF(Ergebnis!$G$16&gt;16,'2bKZ_JUR'!L26,0))</f>
        <v>0</v>
      </c>
      <c r="M25" s="1409"/>
      <c r="N25" s="1095"/>
      <c r="O25" s="583"/>
    </row>
    <row r="26" spans="1:29" ht="31.5" customHeight="1" thickBot="1" x14ac:dyDescent="0.25">
      <c r="A26" s="1095"/>
      <c r="B26" s="1151">
        <v>5</v>
      </c>
      <c r="C26" s="1152" t="s">
        <v>152</v>
      </c>
      <c r="D26" s="1153" t="s">
        <v>186</v>
      </c>
      <c r="E26" s="1154" t="s">
        <v>146</v>
      </c>
      <c r="F26" s="1155"/>
      <c r="G26" s="1156" t="s">
        <v>136</v>
      </c>
      <c r="H26" s="1157">
        <f>SUM(H22:H23)-H25</f>
        <v>0</v>
      </c>
      <c r="I26" s="1158">
        <f>SUM(I22:I23)-I25</f>
        <v>0</v>
      </c>
      <c r="J26" s="1397">
        <f>SUM(J22:J24)-J25</f>
        <v>0</v>
      </c>
      <c r="K26" s="1398">
        <f>SUM(K22:K24)-K25</f>
        <v>0</v>
      </c>
      <c r="L26" s="1406">
        <f>SUM(L22:L24)-L25</f>
        <v>0</v>
      </c>
      <c r="M26" s="1410"/>
      <c r="N26" s="1095"/>
      <c r="O26" s="583"/>
    </row>
    <row r="27" spans="1:29" ht="23.25" customHeight="1" thickBot="1" x14ac:dyDescent="0.25">
      <c r="A27" s="1095"/>
      <c r="B27" s="1221">
        <v>6</v>
      </c>
      <c r="C27" s="1402"/>
      <c r="D27" s="1230" t="s">
        <v>188</v>
      </c>
      <c r="E27" s="1385">
        <v>1568</v>
      </c>
      <c r="F27" s="1386">
        <v>2</v>
      </c>
      <c r="G27" s="1387" t="s">
        <v>136</v>
      </c>
      <c r="H27" s="1388"/>
      <c r="I27" s="1389"/>
      <c r="J27" s="1390"/>
      <c r="K27" s="1391"/>
      <c r="L27" s="1392"/>
      <c r="M27" s="856"/>
      <c r="N27" s="1095"/>
      <c r="O27" s="583"/>
    </row>
    <row r="28" spans="1:29" ht="26.25" thickBot="1" x14ac:dyDescent="0.25">
      <c r="A28" s="1095"/>
      <c r="B28" s="1417">
        <v>7</v>
      </c>
      <c r="C28" s="1418" t="s">
        <v>43</v>
      </c>
      <c r="D28" s="1230" t="s">
        <v>185</v>
      </c>
      <c r="E28" s="1385">
        <v>1219</v>
      </c>
      <c r="F28" s="1386">
        <v>2</v>
      </c>
      <c r="G28" s="1387" t="s">
        <v>136</v>
      </c>
      <c r="H28" s="1388"/>
      <c r="I28" s="1389"/>
      <c r="J28" s="1393">
        <f>J25</f>
        <v>0</v>
      </c>
      <c r="K28" s="1394">
        <f t="shared" ref="K28:L28" si="0">K25</f>
        <v>0</v>
      </c>
      <c r="L28" s="1407">
        <f t="shared" si="0"/>
        <v>0</v>
      </c>
      <c r="M28" s="1411"/>
      <c r="N28" s="1095"/>
      <c r="O28" s="583"/>
    </row>
    <row r="29" spans="1:29" s="1170" customFormat="1" ht="25.5" customHeight="1" thickBot="1" x14ac:dyDescent="0.25">
      <c r="A29" s="1160"/>
      <c r="B29" s="1161">
        <v>8</v>
      </c>
      <c r="C29" s="1162" t="s">
        <v>152</v>
      </c>
      <c r="D29" s="1163" t="s">
        <v>24</v>
      </c>
      <c r="E29" s="1164"/>
      <c r="F29" s="1165"/>
      <c r="G29" s="1162" t="s">
        <v>23</v>
      </c>
      <c r="H29" s="1166" t="str">
        <f>IF(H27=0,"",H26*100/H27)</f>
        <v/>
      </c>
      <c r="I29" s="1167" t="str">
        <f>IF(I27=0,"",I26*100/I27)</f>
        <v/>
      </c>
      <c r="J29" s="1399" t="str">
        <f>IF(J27-J28=0,"",J26*100/(J27-J28))</f>
        <v/>
      </c>
      <c r="K29" s="1400" t="str">
        <f t="shared" ref="K29:L29" si="1">IF(K27-K28=0,"",K26*100/(K27-K28))</f>
        <v/>
      </c>
      <c r="L29" s="1400" t="str">
        <f t="shared" si="1"/>
        <v/>
      </c>
      <c r="M29" s="1401" t="str">
        <f>IF(AND(J27-J28=0,K27-K28=0,L27-L28=0),"",AVERAGE(J29:L29))</f>
        <v/>
      </c>
      <c r="N29" s="1160"/>
      <c r="O29" s="1168"/>
      <c r="P29" s="1169"/>
      <c r="Q29" s="1169"/>
      <c r="R29" s="1169"/>
      <c r="S29" s="1169"/>
      <c r="T29" s="1169"/>
      <c r="U29" s="1169"/>
      <c r="V29" s="1169"/>
      <c r="W29" s="1169"/>
      <c r="X29" s="1169"/>
      <c r="Y29" s="1169"/>
      <c r="Z29" s="1169"/>
      <c r="AA29" s="1169"/>
      <c r="AB29" s="1169"/>
      <c r="AC29" s="1169"/>
    </row>
    <row r="30" spans="1:29" ht="6.75" customHeight="1" x14ac:dyDescent="0.2">
      <c r="A30" s="830"/>
      <c r="B30" s="828"/>
      <c r="C30" s="828"/>
      <c r="D30" s="828"/>
      <c r="E30" s="828"/>
      <c r="F30" s="828"/>
      <c r="G30" s="828"/>
      <c r="H30" s="828"/>
      <c r="I30" s="828"/>
      <c r="J30" s="828"/>
      <c r="K30" s="828"/>
      <c r="L30" s="828"/>
      <c r="M30" s="1171"/>
      <c r="N30" s="818"/>
      <c r="O30" s="583"/>
    </row>
    <row r="31" spans="1:29" ht="9.75" customHeight="1" x14ac:dyDescent="0.2">
      <c r="A31" s="830"/>
      <c r="B31" s="1172" t="s">
        <v>146</v>
      </c>
      <c r="C31" s="1945" t="s">
        <v>382</v>
      </c>
      <c r="D31" s="1946"/>
      <c r="E31" s="1946"/>
      <c r="F31" s="1946"/>
      <c r="G31" s="1946"/>
      <c r="H31" s="1946"/>
      <c r="I31" s="1946"/>
      <c r="J31" s="1946"/>
      <c r="K31" s="1946"/>
      <c r="L31" s="1946"/>
      <c r="M31" s="1947"/>
      <c r="N31" s="818"/>
      <c r="O31" s="583"/>
    </row>
    <row r="32" spans="1:29" ht="15" customHeight="1" x14ac:dyDescent="0.2">
      <c r="A32" s="830"/>
      <c r="B32" s="818"/>
      <c r="C32" s="1948"/>
      <c r="D32" s="1949"/>
      <c r="E32" s="1949"/>
      <c r="F32" s="1949"/>
      <c r="G32" s="1949"/>
      <c r="H32" s="1949"/>
      <c r="I32" s="1949"/>
      <c r="J32" s="1949"/>
      <c r="K32" s="1949"/>
      <c r="L32" s="1949"/>
      <c r="M32" s="1950"/>
      <c r="N32" s="583"/>
      <c r="O32" s="583"/>
    </row>
    <row r="33" spans="1:29" ht="25.5" customHeight="1" x14ac:dyDescent="0.2">
      <c r="A33" s="1129"/>
      <c r="B33" s="943" t="str">
        <f>IF(Ergebnis!G16=0,"",IF(OR(AND(Ergebnis!G16&gt;10,Ergebnis!G16&lt;18),AND(Ergebnis!G16&gt;60,Ergebnis!G16&lt;65),Ergebnis!G16=66),"", "ACHTUNG! Ungültiger Rechtsformschlüssel im Blatt 'Ergebnis' (Rating). Angaben über das Eigenkapital können nicht übernommen werden!"))</f>
        <v/>
      </c>
      <c r="C33" s="818"/>
      <c r="D33" s="818"/>
      <c r="E33" s="818"/>
      <c r="F33" s="818"/>
      <c r="G33" s="818"/>
      <c r="H33" s="818"/>
      <c r="I33" s="818"/>
      <c r="J33" s="818"/>
      <c r="K33" s="818"/>
      <c r="L33" s="818"/>
      <c r="M33" s="818"/>
      <c r="N33" s="1071"/>
      <c r="O33" s="1071"/>
      <c r="P33" s="675"/>
      <c r="Q33" s="675"/>
      <c r="R33" s="675"/>
      <c r="S33" s="675"/>
      <c r="T33" s="675"/>
      <c r="U33" s="675"/>
      <c r="V33" s="675"/>
      <c r="W33" s="675"/>
      <c r="X33" s="675"/>
      <c r="Y33" s="675"/>
      <c r="Z33" s="675"/>
      <c r="AA33" s="675"/>
      <c r="AB33" s="675"/>
      <c r="AC33" s="675"/>
    </row>
    <row r="34" spans="1:29" ht="33" customHeight="1" x14ac:dyDescent="0.2">
      <c r="A34" s="1129"/>
      <c r="B34" s="1951" t="str">
        <f>IF(ISBLANK(Ergebnis!$G$16),"ACHTUNG! Sie haben im Blatt Ergebnis (Rating) noch keine 'Rechtsform' eingetragen!","")</f>
        <v>ACHTUNG! Sie haben im Blatt Ergebnis (Rating) noch keine 'Rechtsform' eingetragen!</v>
      </c>
      <c r="C34" s="1951"/>
      <c r="D34" s="1951"/>
      <c r="E34" s="1951"/>
      <c r="F34" s="1951"/>
      <c r="G34" s="1951"/>
      <c r="H34" s="1951"/>
      <c r="I34" s="1952"/>
      <c r="J34" s="1952"/>
      <c r="K34" s="1952"/>
      <c r="L34" s="1952"/>
      <c r="M34" s="1952"/>
      <c r="N34" s="1071"/>
      <c r="O34" s="1071"/>
      <c r="P34" s="675"/>
      <c r="Q34" s="675"/>
      <c r="R34" s="675"/>
      <c r="S34" s="675"/>
      <c r="T34" s="675"/>
      <c r="U34" s="675"/>
      <c r="V34" s="675"/>
      <c r="W34" s="675"/>
      <c r="X34" s="675"/>
      <c r="Y34" s="675"/>
      <c r="Z34" s="675"/>
      <c r="AA34" s="675"/>
      <c r="AB34" s="675"/>
      <c r="AC34" s="675"/>
    </row>
    <row r="35" spans="1:29" ht="31.5" customHeight="1" x14ac:dyDescent="0.2">
      <c r="A35" s="1129"/>
      <c r="B35" s="1618" t="str">
        <f>IF(AND(ISNUMBER('2aKZ_EU'!M52), ISNUMBER('2bKZ_JUR'!M50)),"FEHLER!     Für das Eigenkapital gesamt erfolgten Berechnungen in zwei Kalkulationstabellen!","")</f>
        <v/>
      </c>
      <c r="C35" s="1618"/>
      <c r="D35" s="1618"/>
      <c r="E35" s="1618"/>
      <c r="F35" s="1618"/>
      <c r="G35" s="1618"/>
      <c r="H35" s="1618"/>
      <c r="I35" s="1619"/>
      <c r="J35" s="1619"/>
      <c r="K35" s="1619"/>
      <c r="L35" s="1619"/>
      <c r="M35" s="1619"/>
      <c r="N35" s="675"/>
      <c r="O35" s="1071"/>
      <c r="P35" s="675"/>
      <c r="Q35" s="675"/>
      <c r="R35" s="675"/>
      <c r="S35" s="675"/>
      <c r="T35" s="675"/>
      <c r="U35" s="675"/>
      <c r="V35" s="675"/>
      <c r="W35" s="675"/>
      <c r="X35" s="675"/>
      <c r="Y35" s="675"/>
      <c r="Z35" s="675"/>
      <c r="AA35" s="675"/>
      <c r="AB35" s="675"/>
      <c r="AC35" s="675"/>
    </row>
    <row r="36" spans="1:29" s="818" customFormat="1" ht="30.75" customHeight="1" x14ac:dyDescent="0.2">
      <c r="B36" s="1628" t="str">
        <f>IF(AND(ISNUMBER('2aKZ_EU'!M52),ISNUMBER('2bKZ_JUR'!M50))," Es wurden Daten für unterschiedliche Rechtsformen eingeben.","")</f>
        <v/>
      </c>
      <c r="C36" s="1629"/>
      <c r="D36" s="1629"/>
      <c r="E36" s="1629"/>
      <c r="F36" s="1629"/>
      <c r="G36" s="1629"/>
      <c r="H36" s="1629"/>
      <c r="I36" s="1629"/>
      <c r="J36" s="1629"/>
      <c r="K36" s="1629"/>
      <c r="L36" s="1629"/>
      <c r="M36" s="1629"/>
    </row>
    <row r="37" spans="1:29" s="818" customFormat="1" ht="9" customHeight="1" x14ac:dyDescent="0.2"/>
    <row r="38" spans="1:29" s="818" customFormat="1" ht="6" customHeight="1" x14ac:dyDescent="0.2"/>
    <row r="39" spans="1:29" s="818" customFormat="1" ht="27.75" customHeight="1" x14ac:dyDescent="0.2"/>
    <row r="40" spans="1:29" s="818" customFormat="1" ht="26.25" customHeight="1" x14ac:dyDescent="0.2">
      <c r="B40" s="1628"/>
      <c r="C40" s="1629"/>
      <c r="D40" s="1629"/>
      <c r="E40" s="1629"/>
      <c r="F40" s="1629"/>
      <c r="G40" s="1629"/>
      <c r="H40" s="1629"/>
      <c r="I40" s="1629"/>
      <c r="J40" s="1629"/>
      <c r="K40" s="1629"/>
      <c r="L40" s="1629"/>
      <c r="M40" s="1629"/>
    </row>
    <row r="41" spans="1:29" s="818" customFormat="1" x14ac:dyDescent="0.2"/>
    <row r="42" spans="1:29" s="818" customFormat="1" x14ac:dyDescent="0.2"/>
    <row r="43" spans="1:29" s="818" customFormat="1" x14ac:dyDescent="0.2"/>
    <row r="44" spans="1:29" s="818" customFormat="1" x14ac:dyDescent="0.2"/>
    <row r="45" spans="1:29" s="818" customFormat="1" x14ac:dyDescent="0.2"/>
    <row r="46" spans="1:29" s="818" customFormat="1" x14ac:dyDescent="0.2"/>
    <row r="47" spans="1:29" s="818" customFormat="1" x14ac:dyDescent="0.2"/>
    <row r="48" spans="1:29" s="818" customFormat="1" x14ac:dyDescent="0.2"/>
    <row r="49" s="818" customFormat="1" x14ac:dyDescent="0.2"/>
    <row r="50" s="818" customFormat="1" x14ac:dyDescent="0.2"/>
    <row r="51" s="818" customFormat="1" x14ac:dyDescent="0.2"/>
    <row r="52" s="818" customFormat="1" x14ac:dyDescent="0.2"/>
    <row r="53" s="818" customFormat="1" x14ac:dyDescent="0.2"/>
    <row r="54" s="818" customFormat="1" x14ac:dyDescent="0.2"/>
    <row r="55" s="818" customFormat="1" x14ac:dyDescent="0.2"/>
    <row r="56" s="818" customFormat="1" x14ac:dyDescent="0.2"/>
    <row r="57" s="818" customFormat="1" x14ac:dyDescent="0.2"/>
    <row r="58" s="818" customFormat="1" x14ac:dyDescent="0.2"/>
    <row r="59" s="818" customFormat="1" x14ac:dyDescent="0.2"/>
    <row r="60" s="818" customFormat="1" x14ac:dyDescent="0.2"/>
    <row r="61" s="818" customFormat="1" x14ac:dyDescent="0.2"/>
    <row r="62" s="818" customFormat="1" x14ac:dyDescent="0.2"/>
    <row r="63" s="818" customFormat="1" x14ac:dyDescent="0.2"/>
    <row r="64" s="818" customFormat="1" x14ac:dyDescent="0.2"/>
    <row r="65" s="818" customFormat="1" x14ac:dyDescent="0.2"/>
    <row r="66" s="818" customFormat="1" x14ac:dyDescent="0.2"/>
    <row r="67" s="818" customFormat="1" x14ac:dyDescent="0.2"/>
    <row r="68" s="818" customFormat="1" x14ac:dyDescent="0.2"/>
    <row r="69" s="818" customFormat="1" x14ac:dyDescent="0.2"/>
    <row r="70" s="818" customFormat="1" x14ac:dyDescent="0.2"/>
    <row r="71" s="818" customFormat="1" x14ac:dyDescent="0.2"/>
    <row r="72" s="818" customFormat="1" x14ac:dyDescent="0.2"/>
    <row r="73" s="818" customFormat="1" x14ac:dyDescent="0.2"/>
    <row r="74" s="818" customFormat="1" x14ac:dyDescent="0.2"/>
    <row r="75" s="818" customFormat="1" x14ac:dyDescent="0.2"/>
    <row r="76" s="818" customFormat="1" x14ac:dyDescent="0.2"/>
    <row r="77" s="818" customFormat="1" x14ac:dyDescent="0.2"/>
    <row r="78" s="818" customFormat="1" x14ac:dyDescent="0.2"/>
    <row r="79" s="818" customFormat="1" x14ac:dyDescent="0.2"/>
    <row r="80" s="818" customFormat="1" x14ac:dyDescent="0.2"/>
    <row r="81" s="818" customFormat="1" x14ac:dyDescent="0.2"/>
    <row r="82" s="818" customFormat="1" x14ac:dyDescent="0.2"/>
    <row r="83" s="818" customFormat="1" x14ac:dyDescent="0.2"/>
    <row r="84" s="818" customFormat="1" x14ac:dyDescent="0.2"/>
    <row r="85" s="818" customFormat="1" x14ac:dyDescent="0.2"/>
    <row r="86" s="818" customFormat="1" x14ac:dyDescent="0.2"/>
    <row r="87" s="818" customFormat="1" x14ac:dyDescent="0.2"/>
    <row r="88" s="818" customFormat="1" x14ac:dyDescent="0.2"/>
    <row r="89" s="818" customFormat="1" x14ac:dyDescent="0.2"/>
    <row r="90" s="818" customFormat="1" x14ac:dyDescent="0.2"/>
    <row r="91" s="818" customFormat="1" x14ac:dyDescent="0.2"/>
    <row r="92" s="818" customFormat="1" x14ac:dyDescent="0.2"/>
    <row r="93" s="818" customFormat="1" x14ac:dyDescent="0.2"/>
    <row r="94" s="818" customFormat="1" x14ac:dyDescent="0.2"/>
    <row r="95" s="818" customFormat="1" x14ac:dyDescent="0.2"/>
    <row r="96" s="818" customFormat="1" x14ac:dyDescent="0.2"/>
    <row r="97" s="818" customFormat="1" x14ac:dyDescent="0.2"/>
    <row r="98" s="818" customFormat="1" x14ac:dyDescent="0.2"/>
  </sheetData>
  <sheetProtection algorithmName="SHA-512" hashValue="6a63OSLtvmJGE7Xirb2GN8zoRdm9vwX8vEWRaNRTdtjPk3ul3pBVi0V02OuTOEYFCsKqu6vpnC9niykuyq82sw==" saltValue="QD+zOZnZXgboG2mm2QElOA==" spinCount="100000" sheet="1" objects="1" scenarios="1"/>
  <mergeCells count="24">
    <mergeCell ref="C31:M32"/>
    <mergeCell ref="B35:M35"/>
    <mergeCell ref="B36:M36"/>
    <mergeCell ref="B34:M34"/>
    <mergeCell ref="B40:M40"/>
    <mergeCell ref="B18:D18"/>
    <mergeCell ref="D19:M19"/>
    <mergeCell ref="E21:F21"/>
    <mergeCell ref="J8:M8"/>
    <mergeCell ref="J9:M9"/>
    <mergeCell ref="J10:M10"/>
    <mergeCell ref="J11:M11"/>
    <mergeCell ref="J13:M13"/>
    <mergeCell ref="B14:F14"/>
    <mergeCell ref="J14:M14"/>
    <mergeCell ref="B16:F16"/>
    <mergeCell ref="D6:F7"/>
    <mergeCell ref="J6:M6"/>
    <mergeCell ref="J7:M7"/>
    <mergeCell ref="B2:F4"/>
    <mergeCell ref="J2:M2"/>
    <mergeCell ref="J4:M4"/>
    <mergeCell ref="B5:F5"/>
    <mergeCell ref="J5:M5"/>
  </mergeCells>
  <conditionalFormatting sqref="B36:M36 B40:M40">
    <cfRule type="cellIs" dxfId="16" priority="21" stopIfTrue="1" operator="greaterThan">
      <formula>""</formula>
    </cfRule>
  </conditionalFormatting>
  <conditionalFormatting sqref="B34:M35">
    <cfRule type="cellIs" dxfId="15" priority="22" stopIfTrue="1" operator="greaterThan">
      <formula>""</formula>
    </cfRule>
  </conditionalFormatting>
  <conditionalFormatting sqref="M29">
    <cfRule type="cellIs" dxfId="14" priority="1" operator="equal">
      <formula>#VALUE!</formula>
    </cfRule>
    <cfRule type="cellIs" priority="2" operator="equal">
      <formula>#VALUE!</formula>
    </cfRule>
    <cfRule type="cellIs" dxfId="13" priority="3" operator="greaterThan">
      <formula>"&gt;0"</formula>
    </cfRule>
    <cfRule type="cellIs" dxfId="12" priority="4" operator="greaterThan">
      <formula>"&gt;0"</formula>
    </cfRule>
    <cfRule type="cellIs" dxfId="11" priority="5" operator="greaterThan">
      <formula>"&gt;0"</formula>
    </cfRule>
    <cfRule type="cellIs" dxfId="10" priority="6" operator="greaterThan">
      <formula>"&gt;0"</formula>
    </cfRule>
  </conditionalFormatting>
  <hyperlinks>
    <hyperlink ref="J4" location="'1.Kriterium'!A1" display="1. Einkommen"/>
    <hyperlink ref="J4:M4" location="Ergebnis!A1" tooltip="zu den RATING - ERGEBNISSEN" display=" ► RATING - ERGEBNIS"/>
    <hyperlink ref="J5" location="'1.Kriterium'!A1" display="1. Einkommen"/>
    <hyperlink ref="J6" location="'2.Kriterium (EU)'!A1" display="2. Eigenkapitalveränderung, bereinigt"/>
    <hyperlink ref="J8" location="'3.Kriterium'!A1" display="3. Eigenkapitalanteil"/>
    <hyperlink ref="J9" location="'4.Kriterium'!A1" display="4. Gesamtkapitalrentabilität"/>
    <hyperlink ref="J10" location="'5.Kriterium'!A1" display="5. Ausschöpfung mittelfr. KDG"/>
    <hyperlink ref="J7" location="'2.Kriterium (EU)'!A1" display="2. Eigenkapitalveränderung, bereinigt"/>
    <hyperlink ref="J13" location="'5.Kriterium'!A1" display="5. Ausschöpfung mittelfr. KDG"/>
    <hyperlink ref="J14" location="'5.Kriterium'!A1" display="5. Ausschöpfung mittelfr. KDG"/>
    <hyperlink ref="J13:M13" location="Start!A1" tooltip="zurück zur STARTSEITE" display=" ► S T A R T S E I T E"/>
    <hyperlink ref="J14:M14" location="Hinweise!A1" tooltip="HINWEISE zur Eingabe und Berechnung " display=" ► H I N W E I S E"/>
    <hyperlink ref="J5:M5" location="'1KZ'!A1" tooltip="zur Berechnung der Kennzahl: EINKOMMEN je AK" display=" ► Einkommen je Arbeitskraft"/>
    <hyperlink ref="J6:M6" location="'2aKZ_EU'!A1" tooltip="zur Berechnung der Kennzahl: EIGENKAPITALVERÄNDERUNG (Untern.)" display=" ► Eigenkapitalveränderung, bereinigt für Einzelunternehmen"/>
    <hyperlink ref="J7:M7" location="'2bKZ_JUR'!A1" tooltip="zur Berechnung der Kennzahl: EIGENKAPITALVERÄNDERUNG (jur. Pers.Untern.)" display=" ► Eigenkapitalveränderung, bereinigt für jur. Personen"/>
    <hyperlink ref="J8:M8" location="'3KZ'!Druckbereich" tooltip="zur Berechnung der Kennzahl: EIGENKAPITALANTEIL" display=" ► Eigenkapitalanteil"/>
    <hyperlink ref="J9:M9" location="'4KZ'!A1" tooltip="zur Berechnung der Kennzahl: GESAMTKAPITALRENTABILITÄT" display=" ► Gesamtkapitalrentabilität"/>
    <hyperlink ref="J10:M10" location="'5KZ'!A1" tooltip="zur Berechnung der Kennzahl: AUSSCHÖPFUNG KDG" display=" ► Ausschöpfung mittelfr. KDG"/>
    <hyperlink ref="J11" location="'5.Kriterium'!A1" display="5. Ausschöpfung mittelfr. KDG"/>
    <hyperlink ref="J11:M11" location="AK_EU_PG_JUR__Lohnans!A1" tooltip="zur Tabelle: ARBEITSKRÄFTE und LOHNANSATZ" display=" ► Arbeitskräfte und Lohnansatz"/>
  </hyperlinks>
  <pageMargins left="0.59055118110236227" right="0.51181102362204722" top="0.70866141732283472" bottom="0.98425196850393704" header="0.51181102362204722" footer="0.51181102362204722"/>
  <pageSetup paperSize="9" scale="6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15</vt:i4>
      </vt:variant>
    </vt:vector>
  </HeadingPairs>
  <TitlesOfParts>
    <vt:vector size="30" baseType="lpstr">
      <vt:lpstr>Start</vt:lpstr>
      <vt:lpstr>Hinweise</vt:lpstr>
      <vt:lpstr>Ergebnis</vt:lpstr>
      <vt:lpstr>Bewertrahmen</vt:lpstr>
      <vt:lpstr>AK_EU_PG_JUR__Lohnans</vt:lpstr>
      <vt:lpstr>1KZ</vt:lpstr>
      <vt:lpstr>2aKZ_EU</vt:lpstr>
      <vt:lpstr>2bKZ_JUR</vt:lpstr>
      <vt:lpstr>3KZ</vt:lpstr>
      <vt:lpstr>4KZ</vt:lpstr>
      <vt:lpstr>5KZ</vt:lpstr>
      <vt:lpstr>Back_Rahmen</vt:lpstr>
      <vt:lpstr>Hilfsrechnungen</vt:lpstr>
      <vt:lpstr>Hilfstabelle</vt:lpstr>
      <vt:lpstr>Tabelle1</vt:lpstr>
      <vt:lpstr>'1KZ'!Druckbereich</vt:lpstr>
      <vt:lpstr>'2aKZ_EU'!Druckbereich</vt:lpstr>
      <vt:lpstr>'2bKZ_JUR'!Druckbereich</vt:lpstr>
      <vt:lpstr>'3KZ'!Druckbereich</vt:lpstr>
      <vt:lpstr>'4KZ'!Druckbereich</vt:lpstr>
      <vt:lpstr>'5KZ'!Druckbereich</vt:lpstr>
      <vt:lpstr>AK_EU_PG_JUR__Lohnans!Druckbereich</vt:lpstr>
      <vt:lpstr>Bewertrahmen!Druckbereich</vt:lpstr>
      <vt:lpstr>Ergebnis!Druckbereich</vt:lpstr>
      <vt:lpstr>Hinweise!Druckbereich</vt:lpstr>
      <vt:lpstr>Start!Druckbereich</vt:lpstr>
      <vt:lpstr>AK_EU_PG_JUR__Lohnans!Drucktitel</vt:lpstr>
      <vt:lpstr>Hinweise!Drucktitel</vt:lpstr>
      <vt:lpstr>Rechtsform</vt:lpstr>
      <vt:lpstr>zeitraum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TLLLR Matthes, Ines</dc:creator>
  <cp:lastModifiedBy>TLLLR Hoffmann, André</cp:lastModifiedBy>
  <cp:lastPrinted>2021-10-26T11:13:42Z</cp:lastPrinted>
  <dcterms:created xsi:type="dcterms:W3CDTF">2020-06-05T07:58:10Z</dcterms:created>
  <dcterms:modified xsi:type="dcterms:W3CDTF">2025-02-24T12:53:52Z</dcterms:modified>
</cp:coreProperties>
</file>